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quiml\Desktop\Método\public\descargas\documentos\"/>
    </mc:Choice>
  </mc:AlternateContent>
  <xr:revisionPtr revIDLastSave="0" documentId="13_ncr:1_{06EB213D-349C-4429-BA05-1190AC0EA786}" xr6:coauthVersionLast="47" xr6:coauthVersionMax="47" xr10:uidLastSave="{00000000-0000-0000-0000-000000000000}"/>
  <bookViews>
    <workbookView xWindow="-120" yWindow="-120" windowWidth="20730" windowHeight="11160" tabRatio="217" xr2:uid="{00000000-000D-0000-FFFF-FFFF00000000}"/>
  </bookViews>
  <sheets>
    <sheet name="Combinaciones" sheetId="1" r:id="rId1"/>
    <sheet name="Estudios" sheetId="21" state="hidden" r:id="rId2"/>
  </sheets>
  <calcPr calcId="191028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02" i="1" l="1"/>
  <c r="H802" i="1"/>
  <c r="G821" i="1"/>
  <c r="H821" i="1"/>
  <c r="G822" i="1"/>
  <c r="H822" i="1"/>
  <c r="G823" i="1"/>
  <c r="H823" i="1"/>
  <c r="G824" i="1"/>
  <c r="H824" i="1"/>
  <c r="I201" i="1"/>
  <c r="E199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8" i="1"/>
  <c r="E999" i="1"/>
  <c r="E1000" i="1"/>
  <c r="E1001" i="1"/>
  <c r="E1002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890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73" i="1"/>
  <c r="E872" i="1"/>
  <c r="E871" i="1"/>
  <c r="E870" i="1"/>
  <c r="E869" i="1"/>
  <c r="E868" i="1"/>
  <c r="E867" i="1"/>
  <c r="E866" i="1"/>
  <c r="E865" i="1"/>
  <c r="E864" i="1"/>
  <c r="E852" i="1"/>
  <c r="E853" i="1"/>
  <c r="E854" i="1"/>
  <c r="E855" i="1"/>
  <c r="E856" i="1"/>
  <c r="E857" i="1"/>
  <c r="E858" i="1"/>
  <c r="E859" i="1"/>
  <c r="E860" i="1"/>
  <c r="E85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2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784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60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33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672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595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10" i="1"/>
  <c r="E501" i="1"/>
  <c r="E504" i="1"/>
  <c r="E505" i="1"/>
  <c r="E514" i="1"/>
  <c r="E509" i="1"/>
  <c r="E498" i="1"/>
  <c r="E472" i="1"/>
  <c r="E471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09" i="1"/>
  <c r="E393" i="1"/>
  <c r="E394" i="1"/>
  <c r="E395" i="1"/>
  <c r="E396" i="1"/>
  <c r="E397" i="1"/>
  <c r="E398" i="1"/>
  <c r="E399" i="1"/>
  <c r="E400" i="1"/>
  <c r="E401" i="1"/>
  <c r="E402" i="1"/>
  <c r="E403" i="1"/>
  <c r="E392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73" i="1"/>
  <c r="E369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06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211" i="1"/>
  <c r="E210" i="1"/>
  <c r="E209" i="1"/>
  <c r="E208" i="1"/>
  <c r="E207" i="1"/>
  <c r="E203" i="1"/>
  <c r="E194" i="1"/>
  <c r="E195" i="1"/>
  <c r="E193" i="1"/>
  <c r="E189" i="1"/>
  <c r="Q504" i="1"/>
  <c r="I488" i="1" l="1"/>
  <c r="I490" i="1"/>
  <c r="I491" i="1"/>
  <c r="Q576" i="1"/>
  <c r="E9" i="1"/>
  <c r="J9" i="1"/>
  <c r="E10" i="1"/>
  <c r="J10" i="1"/>
  <c r="E11" i="1"/>
  <c r="J11" i="1"/>
  <c r="E12" i="1"/>
  <c r="J12" i="1"/>
  <c r="E13" i="1"/>
  <c r="J13" i="1"/>
  <c r="E14" i="1"/>
  <c r="J14" i="1"/>
  <c r="E15" i="1"/>
  <c r="J15" i="1"/>
  <c r="E16" i="1"/>
  <c r="J16" i="1"/>
  <c r="E17" i="1"/>
  <c r="J17" i="1"/>
  <c r="E18" i="1"/>
  <c r="J18" i="1"/>
  <c r="E19" i="1"/>
  <c r="J19" i="1"/>
  <c r="E20" i="1"/>
  <c r="J20" i="1"/>
  <c r="E21" i="1"/>
  <c r="J21" i="1"/>
  <c r="E22" i="1"/>
  <c r="J22" i="1"/>
  <c r="E23" i="1"/>
  <c r="J23" i="1"/>
  <c r="E24" i="1"/>
  <c r="J24" i="1"/>
  <c r="E25" i="1"/>
  <c r="J25" i="1"/>
  <c r="E26" i="1"/>
  <c r="J26" i="1"/>
  <c r="E27" i="1"/>
  <c r="J27" i="1"/>
  <c r="E28" i="1"/>
  <c r="J28" i="1"/>
  <c r="E29" i="1"/>
  <c r="J29" i="1"/>
  <c r="E30" i="1"/>
  <c r="J30" i="1"/>
  <c r="E31" i="1"/>
  <c r="J31" i="1"/>
  <c r="E32" i="1"/>
  <c r="J32" i="1"/>
  <c r="E33" i="1"/>
  <c r="J33" i="1"/>
  <c r="E34" i="1"/>
  <c r="J34" i="1"/>
  <c r="E35" i="1"/>
  <c r="J35" i="1"/>
  <c r="E36" i="1"/>
  <c r="J36" i="1"/>
  <c r="E37" i="1"/>
  <c r="J37" i="1"/>
  <c r="E38" i="1"/>
  <c r="J38" i="1"/>
  <c r="E39" i="1"/>
  <c r="J39" i="1"/>
  <c r="E40" i="1"/>
  <c r="J40" i="1"/>
  <c r="E41" i="1"/>
  <c r="J41" i="1"/>
  <c r="E42" i="1"/>
  <c r="J42" i="1"/>
  <c r="E43" i="1"/>
  <c r="J43" i="1"/>
  <c r="E44" i="1"/>
  <c r="J44" i="1"/>
  <c r="E45" i="1"/>
  <c r="J45" i="1"/>
  <c r="E46" i="1"/>
  <c r="J46" i="1"/>
  <c r="E47" i="1"/>
  <c r="J47" i="1"/>
  <c r="E48" i="1"/>
  <c r="J48" i="1"/>
  <c r="E49" i="1"/>
  <c r="J49" i="1"/>
  <c r="E50" i="1"/>
  <c r="J50" i="1"/>
  <c r="E51" i="1"/>
  <c r="J51" i="1"/>
  <c r="E52" i="1"/>
  <c r="J52" i="1"/>
  <c r="E53" i="1"/>
  <c r="J53" i="1"/>
  <c r="E54" i="1"/>
  <c r="J54" i="1"/>
  <c r="E55" i="1"/>
  <c r="J55" i="1"/>
  <c r="E56" i="1"/>
  <c r="J56" i="1"/>
  <c r="E57" i="1"/>
  <c r="J57" i="1"/>
  <c r="E58" i="1"/>
  <c r="J58" i="1"/>
  <c r="E59" i="1"/>
  <c r="J59" i="1"/>
  <c r="E60" i="1"/>
  <c r="J60" i="1"/>
  <c r="E61" i="1"/>
  <c r="J61" i="1"/>
  <c r="E62" i="1"/>
  <c r="J62" i="1"/>
  <c r="E63" i="1"/>
  <c r="J63" i="1"/>
  <c r="E64" i="1"/>
  <c r="J64" i="1"/>
  <c r="E65" i="1"/>
  <c r="J65" i="1"/>
  <c r="E66" i="1"/>
  <c r="J66" i="1"/>
  <c r="E67" i="1"/>
  <c r="J67" i="1"/>
  <c r="E68" i="1"/>
  <c r="J68" i="1"/>
  <c r="E69" i="1"/>
  <c r="J69" i="1"/>
  <c r="E70" i="1"/>
  <c r="J70" i="1"/>
  <c r="E71" i="1"/>
  <c r="J71" i="1"/>
  <c r="E72" i="1"/>
  <c r="J72" i="1"/>
  <c r="E73" i="1"/>
  <c r="J73" i="1"/>
  <c r="E74" i="1"/>
  <c r="J74" i="1"/>
  <c r="E75" i="1"/>
  <c r="J75" i="1"/>
  <c r="E76" i="1"/>
  <c r="J76" i="1"/>
  <c r="E77" i="1"/>
  <c r="J77" i="1"/>
  <c r="E78" i="1"/>
  <c r="J78" i="1"/>
  <c r="E79" i="1"/>
  <c r="J79" i="1"/>
  <c r="E80" i="1"/>
  <c r="J80" i="1"/>
  <c r="E81" i="1"/>
  <c r="J81" i="1"/>
  <c r="E82" i="1"/>
  <c r="J82" i="1"/>
  <c r="E83" i="1"/>
  <c r="J83" i="1"/>
  <c r="E84" i="1"/>
  <c r="J84" i="1"/>
  <c r="E85" i="1"/>
  <c r="J85" i="1"/>
  <c r="E86" i="1"/>
  <c r="J86" i="1"/>
  <c r="E87" i="1"/>
  <c r="J87" i="1"/>
  <c r="E88" i="1"/>
  <c r="J88" i="1"/>
  <c r="E92" i="1"/>
  <c r="J92" i="1"/>
  <c r="E93" i="1"/>
  <c r="J93" i="1"/>
  <c r="E94" i="1"/>
  <c r="J94" i="1"/>
  <c r="E95" i="1"/>
  <c r="J95" i="1"/>
  <c r="E96" i="1"/>
  <c r="J96" i="1"/>
  <c r="E97" i="1"/>
  <c r="J97" i="1"/>
  <c r="E98" i="1"/>
  <c r="J98" i="1"/>
  <c r="E99" i="1"/>
  <c r="J99" i="1"/>
  <c r="E100" i="1"/>
  <c r="J100" i="1"/>
  <c r="E101" i="1"/>
  <c r="J101" i="1"/>
  <c r="E102" i="1"/>
  <c r="J102" i="1"/>
  <c r="E103" i="1"/>
  <c r="J103" i="1"/>
  <c r="E104" i="1"/>
  <c r="J104" i="1"/>
  <c r="E105" i="1"/>
  <c r="J105" i="1"/>
  <c r="E106" i="1"/>
  <c r="J106" i="1"/>
  <c r="E107" i="1"/>
  <c r="J107" i="1"/>
  <c r="E108" i="1"/>
  <c r="J108" i="1"/>
  <c r="E109" i="1"/>
  <c r="J109" i="1"/>
  <c r="E110" i="1"/>
  <c r="J110" i="1"/>
  <c r="E111" i="1"/>
  <c r="J111" i="1"/>
  <c r="E112" i="1"/>
  <c r="J112" i="1"/>
  <c r="E113" i="1"/>
  <c r="J113" i="1"/>
  <c r="E114" i="1"/>
  <c r="J114" i="1"/>
  <c r="E115" i="1"/>
  <c r="J115" i="1"/>
  <c r="E116" i="1"/>
  <c r="J116" i="1"/>
  <c r="E117" i="1"/>
  <c r="J117" i="1"/>
  <c r="E118" i="1"/>
  <c r="J118" i="1"/>
  <c r="E119" i="1"/>
  <c r="J119" i="1"/>
  <c r="E120" i="1"/>
  <c r="J120" i="1"/>
  <c r="E121" i="1"/>
  <c r="J121" i="1"/>
  <c r="E122" i="1"/>
  <c r="J122" i="1"/>
  <c r="E123" i="1"/>
  <c r="J123" i="1"/>
  <c r="E124" i="1"/>
  <c r="J124" i="1"/>
  <c r="E125" i="1"/>
  <c r="J125" i="1"/>
  <c r="E126" i="1"/>
  <c r="J126" i="1"/>
  <c r="E127" i="1"/>
  <c r="J127" i="1"/>
  <c r="E128" i="1"/>
  <c r="J128" i="1"/>
  <c r="E129" i="1"/>
  <c r="J129" i="1"/>
  <c r="E130" i="1"/>
  <c r="J130" i="1"/>
  <c r="E131" i="1"/>
  <c r="J131" i="1"/>
  <c r="E132" i="1"/>
  <c r="J132" i="1"/>
  <c r="E133" i="1"/>
  <c r="J133" i="1"/>
  <c r="E134" i="1"/>
  <c r="J134" i="1"/>
  <c r="E135" i="1"/>
  <c r="J135" i="1"/>
  <c r="E136" i="1"/>
  <c r="J136" i="1"/>
  <c r="E137" i="1"/>
  <c r="J137" i="1"/>
  <c r="E138" i="1"/>
  <c r="J138" i="1"/>
  <c r="E139" i="1"/>
  <c r="J139" i="1"/>
  <c r="E140" i="1"/>
  <c r="J140" i="1"/>
  <c r="E141" i="1"/>
  <c r="J141" i="1"/>
  <c r="E142" i="1"/>
  <c r="J142" i="1"/>
  <c r="E143" i="1"/>
  <c r="J143" i="1"/>
  <c r="E144" i="1"/>
  <c r="J144" i="1"/>
  <c r="E145" i="1"/>
  <c r="J145" i="1"/>
  <c r="E146" i="1"/>
  <c r="J146" i="1"/>
  <c r="E147" i="1"/>
  <c r="J147" i="1"/>
  <c r="E148" i="1"/>
  <c r="J148" i="1"/>
  <c r="E149" i="1"/>
  <c r="J149" i="1"/>
  <c r="E150" i="1"/>
  <c r="J150" i="1"/>
  <c r="E151" i="1"/>
  <c r="J151" i="1"/>
  <c r="E152" i="1"/>
  <c r="J152" i="1"/>
  <c r="E153" i="1"/>
  <c r="J153" i="1"/>
  <c r="E154" i="1"/>
  <c r="J154" i="1"/>
  <c r="E155" i="1"/>
  <c r="J155" i="1"/>
  <c r="E156" i="1"/>
  <c r="J156" i="1"/>
  <c r="E157" i="1"/>
  <c r="J157" i="1"/>
  <c r="E158" i="1"/>
  <c r="J158" i="1"/>
  <c r="E159" i="1"/>
  <c r="J159" i="1"/>
  <c r="E160" i="1"/>
  <c r="J160" i="1"/>
  <c r="E161" i="1"/>
  <c r="J161" i="1"/>
  <c r="E162" i="1"/>
  <c r="J162" i="1"/>
  <c r="E163" i="1"/>
  <c r="J163" i="1"/>
  <c r="E164" i="1"/>
  <c r="J164" i="1"/>
  <c r="E165" i="1"/>
  <c r="J165" i="1"/>
  <c r="E166" i="1"/>
  <c r="J166" i="1"/>
  <c r="E167" i="1"/>
  <c r="J167" i="1"/>
  <c r="E168" i="1"/>
  <c r="J168" i="1"/>
  <c r="E169" i="1"/>
  <c r="J169" i="1"/>
  <c r="E170" i="1"/>
  <c r="J170" i="1"/>
  <c r="E171" i="1"/>
  <c r="J171" i="1"/>
  <c r="E172" i="1"/>
  <c r="J172" i="1"/>
  <c r="E173" i="1"/>
  <c r="J173" i="1"/>
  <c r="E174" i="1"/>
  <c r="J174" i="1"/>
  <c r="E175" i="1"/>
  <c r="J175" i="1"/>
  <c r="E176" i="1"/>
  <c r="J176" i="1"/>
  <c r="E177" i="1"/>
  <c r="J177" i="1"/>
  <c r="E178" i="1"/>
  <c r="J178" i="1"/>
  <c r="E179" i="1"/>
  <c r="J179" i="1"/>
  <c r="E180" i="1"/>
  <c r="J180" i="1"/>
  <c r="E181" i="1"/>
  <c r="J181" i="1"/>
  <c r="E188" i="1"/>
  <c r="J188" i="1"/>
  <c r="J189" i="1"/>
  <c r="J193" i="1"/>
  <c r="J194" i="1"/>
  <c r="J195" i="1"/>
  <c r="J199" i="1"/>
  <c r="J200" i="1"/>
  <c r="J202" i="1"/>
  <c r="J203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R332" i="1" s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R360" i="1" s="1"/>
  <c r="J361" i="1"/>
  <c r="J362" i="1"/>
  <c r="J363" i="1"/>
  <c r="J364" i="1"/>
  <c r="R364" i="1" s="1"/>
  <c r="J365" i="1"/>
  <c r="J369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71" i="1"/>
  <c r="J472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9" i="1"/>
  <c r="J492" i="1"/>
  <c r="J498" i="1"/>
  <c r="J499" i="1"/>
  <c r="J500" i="1"/>
  <c r="J501" i="1"/>
  <c r="J502" i="1"/>
  <c r="J503" i="1"/>
  <c r="J504" i="1"/>
  <c r="J505" i="1"/>
  <c r="J509" i="1"/>
  <c r="J510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51" i="1"/>
  <c r="J852" i="1"/>
  <c r="J853" i="1"/>
  <c r="J854" i="1"/>
  <c r="J855" i="1"/>
  <c r="J856" i="1"/>
  <c r="J857" i="1"/>
  <c r="J858" i="1"/>
  <c r="J859" i="1"/>
  <c r="J860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N640" i="1"/>
  <c r="N664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8" i="1"/>
  <c r="N189" i="1"/>
  <c r="N193" i="1"/>
  <c r="N194" i="1"/>
  <c r="N195" i="1"/>
  <c r="N199" i="1"/>
  <c r="N200" i="1"/>
  <c r="N201" i="1"/>
  <c r="N202" i="1"/>
  <c r="N203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9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71" i="1"/>
  <c r="N472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9" i="1"/>
  <c r="N492" i="1"/>
  <c r="N498" i="1"/>
  <c r="N499" i="1"/>
  <c r="N500" i="1"/>
  <c r="N501" i="1"/>
  <c r="N502" i="1"/>
  <c r="N503" i="1"/>
  <c r="N504" i="1"/>
  <c r="N505" i="1"/>
  <c r="N509" i="1"/>
  <c r="N510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5" i="1"/>
  <c r="N666" i="1"/>
  <c r="N667" i="1"/>
  <c r="N668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51" i="1"/>
  <c r="N852" i="1"/>
  <c r="N853" i="1"/>
  <c r="N854" i="1"/>
  <c r="N855" i="1"/>
  <c r="N856" i="1"/>
  <c r="N857" i="1"/>
  <c r="N858" i="1"/>
  <c r="N859" i="1"/>
  <c r="N860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O1109" i="1"/>
  <c r="P1109" i="1" s="1"/>
  <c r="O1108" i="1"/>
  <c r="P1108" i="1" s="1"/>
  <c r="O1107" i="1"/>
  <c r="P1107" i="1" s="1"/>
  <c r="O1105" i="1"/>
  <c r="P1105" i="1" s="1"/>
  <c r="O1101" i="1"/>
  <c r="P1101" i="1" s="1"/>
  <c r="O1090" i="1"/>
  <c r="P1090" i="1" s="1"/>
  <c r="O1078" i="1"/>
  <c r="P1078" i="1" s="1"/>
  <c r="O1069" i="1"/>
  <c r="P1069" i="1" s="1"/>
  <c r="O1014" i="1"/>
  <c r="P1014" i="1" s="1"/>
  <c r="O988" i="1"/>
  <c r="P988" i="1" s="1"/>
  <c r="O979" i="1"/>
  <c r="P979" i="1" s="1"/>
  <c r="O977" i="1"/>
  <c r="P977" i="1" s="1"/>
  <c r="O975" i="1"/>
  <c r="P975" i="1" s="1"/>
  <c r="O973" i="1"/>
  <c r="P973" i="1" s="1"/>
  <c r="O917" i="1"/>
  <c r="P917" i="1" s="1"/>
  <c r="O886" i="1"/>
  <c r="O885" i="1"/>
  <c r="O884" i="1"/>
  <c r="P884" i="1" s="1"/>
  <c r="O883" i="1"/>
  <c r="P883" i="1" s="1"/>
  <c r="O882" i="1"/>
  <c r="P882" i="1" s="1"/>
  <c r="O881" i="1"/>
  <c r="P881" i="1" s="1"/>
  <c r="O880" i="1"/>
  <c r="P880" i="1" s="1"/>
  <c r="O879" i="1"/>
  <c r="P879" i="1" s="1"/>
  <c r="O878" i="1"/>
  <c r="P878" i="1" s="1"/>
  <c r="O877" i="1"/>
  <c r="P877" i="1" s="1"/>
  <c r="O876" i="1"/>
  <c r="P876" i="1" s="1"/>
  <c r="O875" i="1"/>
  <c r="P875" i="1" s="1"/>
  <c r="O874" i="1"/>
  <c r="P874" i="1" s="1"/>
  <c r="O873" i="1"/>
  <c r="P873" i="1" s="1"/>
  <c r="O872" i="1"/>
  <c r="P872" i="1" s="1"/>
  <c r="O871" i="1"/>
  <c r="P871" i="1" s="1"/>
  <c r="O870" i="1"/>
  <c r="P870" i="1" s="1"/>
  <c r="O869" i="1"/>
  <c r="P869" i="1" s="1"/>
  <c r="O868" i="1"/>
  <c r="P868" i="1" s="1"/>
  <c r="O867" i="1"/>
  <c r="P867" i="1" s="1"/>
  <c r="O866" i="1"/>
  <c r="O865" i="1"/>
  <c r="O864" i="1"/>
  <c r="O860" i="1"/>
  <c r="P860" i="1" s="1"/>
  <c r="O858" i="1"/>
  <c r="P858" i="1" s="1"/>
  <c r="O856" i="1"/>
  <c r="P856" i="1" s="1"/>
  <c r="O855" i="1"/>
  <c r="P855" i="1" s="1"/>
  <c r="O854" i="1"/>
  <c r="P854" i="1" s="1"/>
  <c r="O852" i="1"/>
  <c r="P852" i="1" s="1"/>
  <c r="O851" i="1"/>
  <c r="P851" i="1" s="1"/>
  <c r="O847" i="1"/>
  <c r="O846" i="1"/>
  <c r="O844" i="1"/>
  <c r="P844" i="1" s="1"/>
  <c r="O843" i="1"/>
  <c r="P843" i="1" s="1"/>
  <c r="O842" i="1"/>
  <c r="P842" i="1" s="1"/>
  <c r="O841" i="1"/>
  <c r="P841" i="1" s="1"/>
  <c r="O840" i="1"/>
  <c r="P840" i="1" s="1"/>
  <c r="O839" i="1"/>
  <c r="P839" i="1" s="1"/>
  <c r="O838" i="1"/>
  <c r="P838" i="1" s="1"/>
  <c r="O837" i="1"/>
  <c r="P837" i="1" s="1"/>
  <c r="O836" i="1"/>
  <c r="P836" i="1" s="1"/>
  <c r="O835" i="1"/>
  <c r="P835" i="1" s="1"/>
  <c r="O834" i="1"/>
  <c r="P834" i="1" s="1"/>
  <c r="O833" i="1"/>
  <c r="P833" i="1" s="1"/>
  <c r="O832" i="1"/>
  <c r="P832" i="1" s="1"/>
  <c r="O830" i="1"/>
  <c r="P830" i="1" s="1"/>
  <c r="O829" i="1"/>
  <c r="P829" i="1" s="1"/>
  <c r="O827" i="1"/>
  <c r="P827" i="1" s="1"/>
  <c r="O825" i="1"/>
  <c r="P825" i="1" s="1"/>
  <c r="O824" i="1"/>
  <c r="P824" i="1" s="1"/>
  <c r="O823" i="1"/>
  <c r="P823" i="1" s="1"/>
  <c r="O822" i="1"/>
  <c r="P822" i="1" s="1"/>
  <c r="O821" i="1"/>
  <c r="P821" i="1" s="1"/>
  <c r="O817" i="1"/>
  <c r="O816" i="1"/>
  <c r="O802" i="1"/>
  <c r="P802" i="1" s="1"/>
  <c r="O793" i="1"/>
  <c r="O792" i="1"/>
  <c r="O787" i="1"/>
  <c r="O780" i="1"/>
  <c r="P780" i="1" s="1"/>
  <c r="O779" i="1"/>
  <c r="P779" i="1" s="1"/>
  <c r="O778" i="1"/>
  <c r="P778" i="1" s="1"/>
  <c r="O776" i="1"/>
  <c r="P776" i="1" s="1"/>
  <c r="O775" i="1"/>
  <c r="P775" i="1" s="1"/>
  <c r="O774" i="1"/>
  <c r="P774" i="1" s="1"/>
  <c r="O773" i="1"/>
  <c r="P773" i="1" s="1"/>
  <c r="O772" i="1"/>
  <c r="P772" i="1" s="1"/>
  <c r="O771" i="1"/>
  <c r="P771" i="1" s="1"/>
  <c r="O770" i="1"/>
  <c r="P770" i="1" s="1"/>
  <c r="O769" i="1"/>
  <c r="P769" i="1" s="1"/>
  <c r="O768" i="1"/>
  <c r="P768" i="1" s="1"/>
  <c r="O767" i="1"/>
  <c r="P767" i="1" s="1"/>
  <c r="O766" i="1"/>
  <c r="P766" i="1" s="1"/>
  <c r="O765" i="1"/>
  <c r="P765" i="1" s="1"/>
  <c r="O764" i="1"/>
  <c r="P764" i="1" s="1"/>
  <c r="O763" i="1"/>
  <c r="P763" i="1" s="1"/>
  <c r="O762" i="1"/>
  <c r="P762" i="1" s="1"/>
  <c r="O761" i="1"/>
  <c r="P761" i="1" s="1"/>
  <c r="O760" i="1"/>
  <c r="P760" i="1" s="1"/>
  <c r="O709" i="1"/>
  <c r="P709" i="1" s="1"/>
  <c r="O675" i="1"/>
  <c r="P675" i="1" s="1"/>
  <c r="O674" i="1"/>
  <c r="P674" i="1" s="1"/>
  <c r="O646" i="1"/>
  <c r="P646" i="1" s="1"/>
  <c r="O607" i="1"/>
  <c r="P607" i="1" s="1"/>
  <c r="O581" i="1"/>
  <c r="P581" i="1" s="1"/>
  <c r="O571" i="1"/>
  <c r="P571" i="1" s="1"/>
  <c r="O535" i="1"/>
  <c r="P535" i="1" s="1"/>
  <c r="O534" i="1"/>
  <c r="P534" i="1" s="1"/>
  <c r="O530" i="1"/>
  <c r="P530" i="1" s="1"/>
  <c r="O515" i="1"/>
  <c r="P515" i="1" s="1"/>
  <c r="O514" i="1"/>
  <c r="P514" i="1" s="1"/>
  <c r="O510" i="1"/>
  <c r="P510" i="1" s="1"/>
  <c r="O509" i="1"/>
  <c r="P509" i="1" s="1"/>
  <c r="O498" i="1"/>
  <c r="P498" i="1" s="1"/>
  <c r="O461" i="1"/>
  <c r="P461" i="1" s="1"/>
  <c r="O403" i="1"/>
  <c r="P403" i="1" s="1"/>
  <c r="O402" i="1"/>
  <c r="P402" i="1" s="1"/>
  <c r="O401" i="1"/>
  <c r="P401" i="1" s="1"/>
  <c r="O400" i="1"/>
  <c r="P400" i="1" s="1"/>
  <c r="O399" i="1"/>
  <c r="P399" i="1" s="1"/>
  <c r="O398" i="1"/>
  <c r="P398" i="1" s="1"/>
  <c r="O397" i="1"/>
  <c r="P397" i="1" s="1"/>
  <c r="O396" i="1"/>
  <c r="P396" i="1" s="1"/>
  <c r="O395" i="1"/>
  <c r="P395" i="1" s="1"/>
  <c r="O394" i="1"/>
  <c r="P394" i="1" s="1"/>
  <c r="O393" i="1"/>
  <c r="P393" i="1" s="1"/>
  <c r="O392" i="1"/>
  <c r="P392" i="1" s="1"/>
  <c r="O388" i="1"/>
  <c r="P388" i="1" s="1"/>
  <c r="O387" i="1"/>
  <c r="P387" i="1" s="1"/>
  <c r="O386" i="1"/>
  <c r="P386" i="1" s="1"/>
  <c r="O385" i="1"/>
  <c r="P385" i="1" s="1"/>
  <c r="O384" i="1"/>
  <c r="P384" i="1" s="1"/>
  <c r="O383" i="1"/>
  <c r="P383" i="1" s="1"/>
  <c r="O382" i="1"/>
  <c r="P382" i="1" s="1"/>
  <c r="O381" i="1"/>
  <c r="P381" i="1" s="1"/>
  <c r="O380" i="1"/>
  <c r="P380" i="1" s="1"/>
  <c r="O379" i="1"/>
  <c r="P379" i="1" s="1"/>
  <c r="O378" i="1"/>
  <c r="P378" i="1" s="1"/>
  <c r="O377" i="1"/>
  <c r="P377" i="1" s="1"/>
  <c r="O376" i="1"/>
  <c r="P376" i="1" s="1"/>
  <c r="O375" i="1"/>
  <c r="P375" i="1" s="1"/>
  <c r="O374" i="1"/>
  <c r="P374" i="1" s="1"/>
  <c r="O373" i="1"/>
  <c r="P373" i="1" s="1"/>
  <c r="O369" i="1"/>
  <c r="P369" i="1" s="1"/>
  <c r="O365" i="1"/>
  <c r="P365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7" i="1"/>
  <c r="P357" i="1" s="1"/>
  <c r="O356" i="1"/>
  <c r="P356" i="1" s="1"/>
  <c r="O355" i="1"/>
  <c r="P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327" i="1"/>
  <c r="P327" i="1" s="1"/>
  <c r="O326" i="1"/>
  <c r="P326" i="1" s="1"/>
  <c r="O325" i="1"/>
  <c r="P325" i="1" s="1"/>
  <c r="O324" i="1"/>
  <c r="P324" i="1" s="1"/>
  <c r="O323" i="1"/>
  <c r="P323" i="1" s="1"/>
  <c r="O322" i="1"/>
  <c r="P322" i="1" s="1"/>
  <c r="O321" i="1"/>
  <c r="P321" i="1" s="1"/>
  <c r="O320" i="1"/>
  <c r="P320" i="1" s="1"/>
  <c r="O319" i="1"/>
  <c r="P319" i="1" s="1"/>
  <c r="O318" i="1"/>
  <c r="P318" i="1" s="1"/>
  <c r="O317" i="1"/>
  <c r="P317" i="1" s="1"/>
  <c r="O316" i="1"/>
  <c r="P316" i="1" s="1"/>
  <c r="O315" i="1"/>
  <c r="P315" i="1" s="1"/>
  <c r="O314" i="1"/>
  <c r="P314" i="1" s="1"/>
  <c r="O313" i="1"/>
  <c r="P313" i="1" s="1"/>
  <c r="O312" i="1"/>
  <c r="P312" i="1" s="1"/>
  <c r="O311" i="1"/>
  <c r="P311" i="1" s="1"/>
  <c r="O310" i="1"/>
  <c r="P310" i="1" s="1"/>
  <c r="O309" i="1"/>
  <c r="P309" i="1" s="1"/>
  <c r="O308" i="1"/>
  <c r="P308" i="1" s="1"/>
  <c r="O307" i="1"/>
  <c r="P307" i="1" s="1"/>
  <c r="O306" i="1"/>
  <c r="P306" i="1" s="1"/>
  <c r="O299" i="1"/>
  <c r="P299" i="1" s="1"/>
  <c r="O298" i="1"/>
  <c r="P298" i="1" s="1"/>
  <c r="O297" i="1"/>
  <c r="P297" i="1" s="1"/>
  <c r="O296" i="1"/>
  <c r="P296" i="1" s="1"/>
  <c r="O295" i="1"/>
  <c r="P295" i="1" s="1"/>
  <c r="O294" i="1"/>
  <c r="P294" i="1" s="1"/>
  <c r="O293" i="1"/>
  <c r="P293" i="1" s="1"/>
  <c r="O292" i="1"/>
  <c r="P292" i="1" s="1"/>
  <c r="O291" i="1"/>
  <c r="P291" i="1" s="1"/>
  <c r="O290" i="1"/>
  <c r="P290" i="1" s="1"/>
  <c r="O289" i="1"/>
  <c r="P289" i="1" s="1"/>
  <c r="O288" i="1"/>
  <c r="P288" i="1" s="1"/>
  <c r="O287" i="1"/>
  <c r="P287" i="1" s="1"/>
  <c r="O286" i="1"/>
  <c r="P286" i="1" s="1"/>
  <c r="O285" i="1"/>
  <c r="P285" i="1" s="1"/>
  <c r="O284" i="1"/>
  <c r="P284" i="1" s="1"/>
  <c r="O283" i="1"/>
  <c r="P283" i="1" s="1"/>
  <c r="O282" i="1"/>
  <c r="P282" i="1" s="1"/>
  <c r="O281" i="1"/>
  <c r="P281" i="1" s="1"/>
  <c r="O280" i="1"/>
  <c r="P280" i="1" s="1"/>
  <c r="O279" i="1"/>
  <c r="P279" i="1" s="1"/>
  <c r="O278" i="1"/>
  <c r="P278" i="1" s="1"/>
  <c r="O277" i="1"/>
  <c r="P277" i="1" s="1"/>
  <c r="O276" i="1"/>
  <c r="P276" i="1" s="1"/>
  <c r="O275" i="1"/>
  <c r="P275" i="1" s="1"/>
  <c r="O274" i="1"/>
  <c r="P274" i="1" s="1"/>
  <c r="O273" i="1"/>
  <c r="P273" i="1" s="1"/>
  <c r="O272" i="1"/>
  <c r="P272" i="1" s="1"/>
  <c r="O270" i="1"/>
  <c r="P270" i="1" s="1"/>
  <c r="O269" i="1"/>
  <c r="P269" i="1" s="1"/>
  <c r="O268" i="1"/>
  <c r="P268" i="1" s="1"/>
  <c r="O267" i="1"/>
  <c r="P267" i="1" s="1"/>
  <c r="O266" i="1"/>
  <c r="P266" i="1" s="1"/>
  <c r="O265" i="1"/>
  <c r="P265" i="1" s="1"/>
  <c r="O264" i="1"/>
  <c r="P264" i="1" s="1"/>
  <c r="O263" i="1"/>
  <c r="P263" i="1" s="1"/>
  <c r="O262" i="1"/>
  <c r="P262" i="1" s="1"/>
  <c r="O261" i="1"/>
  <c r="P261" i="1" s="1"/>
  <c r="O260" i="1"/>
  <c r="P260" i="1" s="1"/>
  <c r="O259" i="1"/>
  <c r="P259" i="1" s="1"/>
  <c r="O258" i="1"/>
  <c r="P258" i="1" s="1"/>
  <c r="O257" i="1"/>
  <c r="P257" i="1" s="1"/>
  <c r="O256" i="1"/>
  <c r="P256" i="1" s="1"/>
  <c r="O254" i="1"/>
  <c r="P254" i="1" s="1"/>
  <c r="O253" i="1"/>
  <c r="P253" i="1" s="1"/>
  <c r="O252" i="1"/>
  <c r="P252" i="1" s="1"/>
  <c r="O251" i="1"/>
  <c r="P251" i="1" s="1"/>
  <c r="O250" i="1"/>
  <c r="P250" i="1" s="1"/>
  <c r="O249" i="1"/>
  <c r="P249" i="1" s="1"/>
  <c r="O248" i="1"/>
  <c r="P248" i="1" s="1"/>
  <c r="O247" i="1"/>
  <c r="P247" i="1" s="1"/>
  <c r="O246" i="1"/>
  <c r="P246" i="1" s="1"/>
  <c r="O245" i="1"/>
  <c r="P245" i="1" s="1"/>
  <c r="O244" i="1"/>
  <c r="P244" i="1" s="1"/>
  <c r="O243" i="1"/>
  <c r="P243" i="1" s="1"/>
  <c r="O242" i="1"/>
  <c r="P242" i="1" s="1"/>
  <c r="O241" i="1"/>
  <c r="P241" i="1" s="1"/>
  <c r="O240" i="1"/>
  <c r="P240" i="1" s="1"/>
  <c r="O239" i="1"/>
  <c r="P239" i="1" s="1"/>
  <c r="O238" i="1"/>
  <c r="P238" i="1" s="1"/>
  <c r="O237" i="1"/>
  <c r="P237" i="1" s="1"/>
  <c r="O236" i="1"/>
  <c r="P236" i="1" s="1"/>
  <c r="O235" i="1"/>
  <c r="P235" i="1" s="1"/>
  <c r="O234" i="1"/>
  <c r="P234" i="1" s="1"/>
  <c r="O233" i="1"/>
  <c r="P233" i="1" s="1"/>
  <c r="O232" i="1"/>
  <c r="P232" i="1" s="1"/>
  <c r="O231" i="1"/>
  <c r="P231" i="1" s="1"/>
  <c r="O230" i="1"/>
  <c r="P230" i="1" s="1"/>
  <c r="O229" i="1"/>
  <c r="P229" i="1" s="1"/>
  <c r="O228" i="1"/>
  <c r="P228" i="1" s="1"/>
  <c r="O227" i="1"/>
  <c r="P227" i="1" s="1"/>
  <c r="O226" i="1"/>
  <c r="P226" i="1" s="1"/>
  <c r="O225" i="1"/>
  <c r="P225" i="1" s="1"/>
  <c r="O224" i="1"/>
  <c r="P224" i="1" s="1"/>
  <c r="O223" i="1"/>
  <c r="P223" i="1" s="1"/>
  <c r="O222" i="1"/>
  <c r="P222" i="1" s="1"/>
  <c r="O221" i="1"/>
  <c r="P221" i="1" s="1"/>
  <c r="O220" i="1"/>
  <c r="P220" i="1" s="1"/>
  <c r="O219" i="1"/>
  <c r="P219" i="1" s="1"/>
  <c r="O218" i="1"/>
  <c r="P218" i="1" s="1"/>
  <c r="O217" i="1"/>
  <c r="P217" i="1" s="1"/>
  <c r="O216" i="1"/>
  <c r="P216" i="1" s="1"/>
  <c r="O215" i="1"/>
  <c r="P215" i="1" s="1"/>
  <c r="O214" i="1"/>
  <c r="P214" i="1" s="1"/>
  <c r="O213" i="1"/>
  <c r="P213" i="1" s="1"/>
  <c r="O212" i="1"/>
  <c r="P212" i="1" s="1"/>
  <c r="O211" i="1"/>
  <c r="P211" i="1" s="1"/>
  <c r="O210" i="1"/>
  <c r="P210" i="1" s="1"/>
  <c r="O209" i="1"/>
  <c r="P209" i="1" s="1"/>
  <c r="O208" i="1"/>
  <c r="P208" i="1" s="1"/>
  <c r="O207" i="1"/>
  <c r="P207" i="1" s="1"/>
  <c r="O203" i="1"/>
  <c r="P203" i="1" s="1"/>
  <c r="O202" i="1"/>
  <c r="P202" i="1" s="1"/>
  <c r="O201" i="1"/>
  <c r="P201" i="1" s="1"/>
  <c r="O200" i="1"/>
  <c r="P200" i="1" s="1"/>
  <c r="O199" i="1"/>
  <c r="P199" i="1" s="1"/>
  <c r="O195" i="1"/>
  <c r="P195" i="1" s="1"/>
  <c r="O194" i="1"/>
  <c r="P194" i="1" s="1"/>
  <c r="O193" i="1"/>
  <c r="P193" i="1" s="1"/>
  <c r="O189" i="1"/>
  <c r="P189" i="1" s="1"/>
  <c r="O188" i="1"/>
  <c r="P188" i="1" s="1"/>
  <c r="O181" i="1"/>
  <c r="P181" i="1" s="1"/>
  <c r="O180" i="1"/>
  <c r="P180" i="1" s="1"/>
  <c r="O179" i="1"/>
  <c r="P179" i="1" s="1"/>
  <c r="O178" i="1"/>
  <c r="P178" i="1" s="1"/>
  <c r="O177" i="1"/>
  <c r="P177" i="1" s="1"/>
  <c r="O176" i="1"/>
  <c r="P176" i="1" s="1"/>
  <c r="O175" i="1"/>
  <c r="P175" i="1" s="1"/>
  <c r="O174" i="1"/>
  <c r="P174" i="1" s="1"/>
  <c r="O173" i="1"/>
  <c r="P173" i="1" s="1"/>
  <c r="O172" i="1"/>
  <c r="P172" i="1" s="1"/>
  <c r="O171" i="1"/>
  <c r="P171" i="1" s="1"/>
  <c r="O170" i="1"/>
  <c r="P170" i="1" s="1"/>
  <c r="O169" i="1"/>
  <c r="P169" i="1" s="1"/>
  <c r="O168" i="1"/>
  <c r="P168" i="1" s="1"/>
  <c r="O167" i="1"/>
  <c r="P167" i="1" s="1"/>
  <c r="O166" i="1"/>
  <c r="P166" i="1" s="1"/>
  <c r="O165" i="1"/>
  <c r="P165" i="1" s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52" i="1"/>
  <c r="P152" i="1" s="1"/>
  <c r="O151" i="1"/>
  <c r="P151" i="1" s="1"/>
  <c r="O150" i="1"/>
  <c r="P150" i="1" s="1"/>
  <c r="O149" i="1"/>
  <c r="P149" i="1" s="1"/>
  <c r="O148" i="1"/>
  <c r="P148" i="1" s="1"/>
  <c r="O147" i="1"/>
  <c r="P147" i="1" s="1"/>
  <c r="O146" i="1"/>
  <c r="P146" i="1" s="1"/>
  <c r="O145" i="1"/>
  <c r="P145" i="1" s="1"/>
  <c r="O144" i="1"/>
  <c r="P144" i="1" s="1"/>
  <c r="O143" i="1"/>
  <c r="P143" i="1" s="1"/>
  <c r="O142" i="1"/>
  <c r="P142" i="1" s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3" i="1"/>
  <c r="P133" i="1" s="1"/>
  <c r="O132" i="1"/>
  <c r="P132" i="1" s="1"/>
  <c r="O131" i="1"/>
  <c r="P131" i="1" s="1"/>
  <c r="O130" i="1"/>
  <c r="P130" i="1" s="1"/>
  <c r="O129" i="1"/>
  <c r="P129" i="1" s="1"/>
  <c r="O128" i="1"/>
  <c r="P128" i="1" s="1"/>
  <c r="O127" i="1"/>
  <c r="P127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O120" i="1"/>
  <c r="P120" i="1" s="1"/>
  <c r="O119" i="1"/>
  <c r="P119" i="1" s="1"/>
  <c r="O118" i="1"/>
  <c r="P118" i="1" s="1"/>
  <c r="O117" i="1"/>
  <c r="P117" i="1" s="1"/>
  <c r="O116" i="1"/>
  <c r="P116" i="1" s="1"/>
  <c r="O115" i="1"/>
  <c r="P115" i="1" s="1"/>
  <c r="O114" i="1"/>
  <c r="P114" i="1" s="1"/>
  <c r="O113" i="1"/>
  <c r="P113" i="1" s="1"/>
  <c r="O112" i="1"/>
  <c r="P112" i="1" s="1"/>
  <c r="O111" i="1"/>
  <c r="P111" i="1" s="1"/>
  <c r="O110" i="1"/>
  <c r="P110" i="1" s="1"/>
  <c r="O109" i="1"/>
  <c r="P109" i="1" s="1"/>
  <c r="O108" i="1"/>
  <c r="P108" i="1" s="1"/>
  <c r="O107" i="1"/>
  <c r="P107" i="1" s="1"/>
  <c r="O106" i="1"/>
  <c r="P106" i="1" s="1"/>
  <c r="O105" i="1"/>
  <c r="P105" i="1" s="1"/>
  <c r="O104" i="1"/>
  <c r="P104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92" i="1"/>
  <c r="P92" i="1" s="1"/>
  <c r="O88" i="1"/>
  <c r="P88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0" i="1"/>
  <c r="P80" i="1" s="1"/>
  <c r="O79" i="1"/>
  <c r="P79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3" i="1"/>
  <c r="P13" i="1" s="1"/>
  <c r="D202" i="1"/>
  <c r="E202" i="1" s="1"/>
  <c r="D1094" i="1"/>
  <c r="E1094" i="1" s="1"/>
  <c r="D1054" i="1"/>
  <c r="E1054" i="1" s="1"/>
  <c r="D1053" i="1"/>
  <c r="D1004" i="1"/>
  <c r="E1004" i="1" s="1"/>
  <c r="D1003" i="1"/>
  <c r="E1003" i="1" s="1"/>
  <c r="D997" i="1"/>
  <c r="E997" i="1" s="1"/>
  <c r="D996" i="1"/>
  <c r="E996" i="1" s="1"/>
  <c r="D995" i="1"/>
  <c r="E995" i="1" s="1"/>
  <c r="D994" i="1"/>
  <c r="E994" i="1" s="1"/>
  <c r="D993" i="1"/>
  <c r="E993" i="1" s="1"/>
  <c r="D992" i="1"/>
  <c r="D953" i="1"/>
  <c r="E953" i="1" s="1"/>
  <c r="D952" i="1"/>
  <c r="E952" i="1" s="1"/>
  <c r="D927" i="1"/>
  <c r="E927" i="1" s="1"/>
  <c r="D503" i="1"/>
  <c r="E503" i="1" s="1"/>
  <c r="D502" i="1"/>
  <c r="E502" i="1" s="1"/>
  <c r="D500" i="1"/>
  <c r="E500" i="1" s="1"/>
  <c r="D499" i="1"/>
  <c r="D492" i="1"/>
  <c r="E492" i="1" s="1"/>
  <c r="D491" i="1"/>
  <c r="E491" i="1" s="1"/>
  <c r="D490" i="1"/>
  <c r="E490" i="1" s="1"/>
  <c r="D489" i="1"/>
  <c r="D488" i="1"/>
  <c r="E488" i="1" s="1"/>
  <c r="D487" i="1"/>
  <c r="E487" i="1" s="1"/>
  <c r="D486" i="1"/>
  <c r="E486" i="1" s="1"/>
  <c r="D485" i="1"/>
  <c r="E485" i="1" s="1"/>
  <c r="D484" i="1"/>
  <c r="E484" i="1" s="1"/>
  <c r="D483" i="1"/>
  <c r="E483" i="1" s="1"/>
  <c r="D482" i="1"/>
  <c r="E482" i="1" s="1"/>
  <c r="D481" i="1"/>
  <c r="E481" i="1" s="1"/>
  <c r="D480" i="1"/>
  <c r="E480" i="1" s="1"/>
  <c r="D479" i="1"/>
  <c r="E479" i="1" s="1"/>
  <c r="D478" i="1"/>
  <c r="E478" i="1" s="1"/>
  <c r="D477" i="1"/>
  <c r="E477" i="1" s="1"/>
  <c r="D200" i="1"/>
  <c r="D476" i="1"/>
  <c r="E476" i="1" s="1"/>
  <c r="B478" i="1"/>
  <c r="B492" i="1"/>
  <c r="B489" i="1"/>
  <c r="B487" i="1"/>
  <c r="B485" i="1"/>
  <c r="B483" i="1"/>
  <c r="B481" i="1"/>
  <c r="B460" i="1"/>
  <c r="B459" i="1"/>
  <c r="B458" i="1"/>
  <c r="B457" i="1"/>
  <c r="B456" i="1"/>
  <c r="B412" i="1"/>
  <c r="B411" i="1"/>
  <c r="B409" i="1"/>
  <c r="A2" i="1"/>
  <c r="Q265" i="1"/>
  <c r="O8" i="1"/>
  <c r="Q1102" i="1"/>
  <c r="Q908" i="1"/>
  <c r="Q933" i="1"/>
  <c r="Q975" i="1"/>
  <c r="Q1005" i="1"/>
  <c r="Q1015" i="1"/>
  <c r="Q1039" i="1"/>
  <c r="Q1055" i="1"/>
  <c r="Q1062" i="1"/>
  <c r="Q1100" i="1"/>
  <c r="Q1111" i="1"/>
  <c r="Q894" i="1"/>
  <c r="Q907" i="1"/>
  <c r="Q914" i="1"/>
  <c r="Q915" i="1"/>
  <c r="Q916" i="1"/>
  <c r="Q917" i="1"/>
  <c r="Q920" i="1"/>
  <c r="Q934" i="1"/>
  <c r="Q954" i="1"/>
  <c r="Q970" i="1"/>
  <c r="Q972" i="1"/>
  <c r="Q976" i="1"/>
  <c r="Q977" i="1"/>
  <c r="Q978" i="1"/>
  <c r="Q982" i="1"/>
  <c r="Q985" i="1"/>
  <c r="Q990" i="1"/>
  <c r="Q991" i="1"/>
  <c r="Q1017" i="1"/>
  <c r="Q1024" i="1"/>
  <c r="Q1030" i="1"/>
  <c r="Q1035" i="1"/>
  <c r="Q1036" i="1"/>
  <c r="Q1042" i="1"/>
  <c r="Q1050" i="1"/>
  <c r="Q1051" i="1"/>
  <c r="Q1052" i="1"/>
  <c r="Q1060" i="1"/>
  <c r="Q1065" i="1"/>
  <c r="Q1069" i="1"/>
  <c r="Q1070" i="1"/>
  <c r="Q1086" i="1"/>
  <c r="Q1092" i="1"/>
  <c r="Q1099" i="1"/>
  <c r="Q1108" i="1"/>
  <c r="Q890" i="1"/>
  <c r="Q891" i="1"/>
  <c r="Q892" i="1"/>
  <c r="Q893" i="1"/>
  <c r="Q895" i="1"/>
  <c r="Q896" i="1"/>
  <c r="Q897" i="1"/>
  <c r="Q898" i="1"/>
  <c r="Q899" i="1"/>
  <c r="Q900" i="1"/>
  <c r="Q901" i="1"/>
  <c r="Q902" i="1"/>
  <c r="Q903" i="1"/>
  <c r="Q904" i="1"/>
  <c r="Q906" i="1"/>
  <c r="Q909" i="1"/>
  <c r="Q910" i="1"/>
  <c r="Q911" i="1"/>
  <c r="Q912" i="1"/>
  <c r="Q913" i="1"/>
  <c r="Q918" i="1"/>
  <c r="Q919" i="1"/>
  <c r="Q921" i="1"/>
  <c r="Q922" i="1"/>
  <c r="Q923" i="1"/>
  <c r="Q924" i="1"/>
  <c r="Q925" i="1"/>
  <c r="Q926" i="1"/>
  <c r="Q928" i="1"/>
  <c r="Q929" i="1"/>
  <c r="Q930" i="1"/>
  <c r="Q931" i="1"/>
  <c r="Q932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3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1" i="1"/>
  <c r="Q973" i="1"/>
  <c r="Q974" i="1"/>
  <c r="Q979" i="1"/>
  <c r="Q980" i="1"/>
  <c r="Q981" i="1"/>
  <c r="Q983" i="1"/>
  <c r="Q984" i="1"/>
  <c r="Q986" i="1"/>
  <c r="Q987" i="1"/>
  <c r="Q988" i="1"/>
  <c r="Q989" i="1"/>
  <c r="Q998" i="1"/>
  <c r="Q999" i="1"/>
  <c r="Q1000" i="1"/>
  <c r="Q1001" i="1"/>
  <c r="Q1002" i="1"/>
  <c r="Q1006" i="1"/>
  <c r="Q1007" i="1"/>
  <c r="Q1008" i="1"/>
  <c r="Q1009" i="1"/>
  <c r="Q1010" i="1"/>
  <c r="Q1011" i="1"/>
  <c r="Q1012" i="1"/>
  <c r="Q1013" i="1"/>
  <c r="Q1014" i="1"/>
  <c r="Q1016" i="1"/>
  <c r="Q1018" i="1"/>
  <c r="Q1019" i="1"/>
  <c r="Q1020" i="1"/>
  <c r="Q1021" i="1"/>
  <c r="Q1022" i="1"/>
  <c r="Q1023" i="1"/>
  <c r="Q1026" i="1"/>
  <c r="Q1025" i="1"/>
  <c r="Q1027" i="1"/>
  <c r="Q1028" i="1"/>
  <c r="Q1029" i="1"/>
  <c r="Q1031" i="1"/>
  <c r="Q1032" i="1"/>
  <c r="Q1033" i="1"/>
  <c r="Q1034" i="1"/>
  <c r="Q1037" i="1"/>
  <c r="Q1038" i="1"/>
  <c r="Q1040" i="1"/>
  <c r="Q1041" i="1"/>
  <c r="Q1043" i="1"/>
  <c r="Q1044" i="1"/>
  <c r="Q1045" i="1"/>
  <c r="Q1046" i="1"/>
  <c r="Q1047" i="1"/>
  <c r="Q1048" i="1"/>
  <c r="Q1049" i="1"/>
  <c r="Q1056" i="1"/>
  <c r="Q1057" i="1"/>
  <c r="Q1058" i="1"/>
  <c r="Q1059" i="1"/>
  <c r="Q1061" i="1"/>
  <c r="Q1063" i="1"/>
  <c r="Q1064" i="1"/>
  <c r="Q1066" i="1"/>
  <c r="Q1067" i="1"/>
  <c r="Q1068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7" i="1"/>
  <c r="Q1088" i="1"/>
  <c r="Q1089" i="1"/>
  <c r="Q1090" i="1"/>
  <c r="Q1091" i="1"/>
  <c r="Q1093" i="1"/>
  <c r="Q1095" i="1"/>
  <c r="Q1096" i="1"/>
  <c r="Q1097" i="1"/>
  <c r="Q1098" i="1"/>
  <c r="Q1101" i="1"/>
  <c r="Q1103" i="1"/>
  <c r="Q1104" i="1"/>
  <c r="Q1105" i="1"/>
  <c r="Q1106" i="1"/>
  <c r="Q1107" i="1"/>
  <c r="Q1109" i="1"/>
  <c r="Q1110" i="1"/>
  <c r="Q905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64" i="1"/>
  <c r="Q857" i="1"/>
  <c r="Q859" i="1"/>
  <c r="Q851" i="1"/>
  <c r="Q852" i="1"/>
  <c r="Q853" i="1"/>
  <c r="Q854" i="1"/>
  <c r="Q855" i="1"/>
  <c r="Q858" i="1"/>
  <c r="Q860" i="1"/>
  <c r="Q856" i="1"/>
  <c r="Q822" i="1"/>
  <c r="Q823" i="1"/>
  <c r="Q824" i="1"/>
  <c r="Q826" i="1"/>
  <c r="Q827" i="1"/>
  <c r="Q828" i="1"/>
  <c r="Q829" i="1"/>
  <c r="Q830" i="1"/>
  <c r="Q831" i="1"/>
  <c r="Q832" i="1"/>
  <c r="Q833" i="1"/>
  <c r="Q838" i="1"/>
  <c r="Q840" i="1"/>
  <c r="Q845" i="1"/>
  <c r="Q846" i="1"/>
  <c r="Q825" i="1"/>
  <c r="Q834" i="1"/>
  <c r="Q835" i="1"/>
  <c r="Q837" i="1"/>
  <c r="Q839" i="1"/>
  <c r="Q841" i="1"/>
  <c r="Q842" i="1"/>
  <c r="Q843" i="1"/>
  <c r="Q844" i="1"/>
  <c r="Q847" i="1"/>
  <c r="Q836" i="1"/>
  <c r="Q821" i="1"/>
  <c r="Q785" i="1"/>
  <c r="Q786" i="1"/>
  <c r="Q787" i="1"/>
  <c r="Q788" i="1"/>
  <c r="Q790" i="1"/>
  <c r="Q794" i="1"/>
  <c r="Q796" i="1"/>
  <c r="Q797" i="1"/>
  <c r="Q798" i="1"/>
  <c r="Q799" i="1"/>
  <c r="Q800" i="1"/>
  <c r="Q801" i="1"/>
  <c r="Q802" i="1"/>
  <c r="Q810" i="1"/>
  <c r="Q816" i="1"/>
  <c r="Q784" i="1"/>
  <c r="Q789" i="1"/>
  <c r="Q791" i="1"/>
  <c r="Q792" i="1"/>
  <c r="Q793" i="1"/>
  <c r="Q795" i="1"/>
  <c r="Q803" i="1"/>
  <c r="Q804" i="1"/>
  <c r="Q805" i="1"/>
  <c r="Q806" i="1"/>
  <c r="Q807" i="1"/>
  <c r="Q808" i="1"/>
  <c r="Q809" i="1"/>
  <c r="Q811" i="1"/>
  <c r="Q812" i="1"/>
  <c r="Q813" i="1"/>
  <c r="Q814" i="1"/>
  <c r="Q815" i="1"/>
  <c r="Q817" i="1"/>
  <c r="Q762" i="1"/>
  <c r="Q763" i="1"/>
  <c r="Q768" i="1"/>
  <c r="Q772" i="1"/>
  <c r="Q760" i="1"/>
  <c r="Q761" i="1"/>
  <c r="Q764" i="1"/>
  <c r="Q765" i="1"/>
  <c r="Q767" i="1"/>
  <c r="Q769" i="1"/>
  <c r="Q770" i="1"/>
  <c r="Q771" i="1"/>
  <c r="Q773" i="1"/>
  <c r="Q774" i="1"/>
  <c r="Q775" i="1"/>
  <c r="Q776" i="1"/>
  <c r="Q777" i="1"/>
  <c r="Q778" i="1"/>
  <c r="Q779" i="1"/>
  <c r="Q780" i="1"/>
  <c r="Q766" i="1"/>
  <c r="Q748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9" i="1"/>
  <c r="Q750" i="1"/>
  <c r="Q751" i="1"/>
  <c r="Q752" i="1"/>
  <c r="Q753" i="1"/>
  <c r="Q754" i="1"/>
  <c r="Q755" i="1"/>
  <c r="Q756" i="1"/>
  <c r="Q747" i="1"/>
  <c r="Q679" i="1"/>
  <c r="Q680" i="1"/>
  <c r="Q683" i="1"/>
  <c r="Q684" i="1"/>
  <c r="Q685" i="1"/>
  <c r="Q686" i="1"/>
  <c r="Q691" i="1"/>
  <c r="Q705" i="1"/>
  <c r="Q706" i="1"/>
  <c r="Q708" i="1"/>
  <c r="Q710" i="1"/>
  <c r="Q711" i="1"/>
  <c r="Q715" i="1"/>
  <c r="Q716" i="1"/>
  <c r="Q718" i="1"/>
  <c r="Q681" i="1"/>
  <c r="Q682" i="1"/>
  <c r="Q696" i="1"/>
  <c r="Q699" i="1"/>
  <c r="Q700" i="1"/>
  <c r="Q701" i="1"/>
  <c r="Q702" i="1"/>
  <c r="Q714" i="1"/>
  <c r="Q725" i="1"/>
  <c r="Q726" i="1"/>
  <c r="Q672" i="1"/>
  <c r="Q673" i="1"/>
  <c r="Q674" i="1"/>
  <c r="Q675" i="1"/>
  <c r="Q676" i="1"/>
  <c r="Q677" i="1"/>
  <c r="Q687" i="1"/>
  <c r="Q688" i="1"/>
  <c r="Q689" i="1"/>
  <c r="Q690" i="1"/>
  <c r="Q692" i="1"/>
  <c r="Q693" i="1"/>
  <c r="Q694" i="1"/>
  <c r="Q695" i="1"/>
  <c r="Q697" i="1"/>
  <c r="Q698" i="1"/>
  <c r="Q703" i="1"/>
  <c r="Q704" i="1"/>
  <c r="Q707" i="1"/>
  <c r="Q709" i="1"/>
  <c r="Q712" i="1"/>
  <c r="Q713" i="1"/>
  <c r="Q717" i="1"/>
  <c r="Q719" i="1"/>
  <c r="Q720" i="1"/>
  <c r="Q721" i="1"/>
  <c r="Q722" i="1"/>
  <c r="Q723" i="1"/>
  <c r="Q724" i="1"/>
  <c r="Q727" i="1"/>
  <c r="Q728" i="1"/>
  <c r="Q729" i="1"/>
  <c r="Q678" i="1"/>
  <c r="Q596" i="1"/>
  <c r="Q598" i="1"/>
  <c r="Q599" i="1"/>
  <c r="Q600" i="1"/>
  <c r="Q603" i="1"/>
  <c r="Q604" i="1"/>
  <c r="Q606" i="1"/>
  <c r="Q610" i="1"/>
  <c r="Q611" i="1"/>
  <c r="Q612" i="1"/>
  <c r="Q613" i="1"/>
  <c r="Q614" i="1"/>
  <c r="Q616" i="1"/>
  <c r="Q618" i="1"/>
  <c r="Q619" i="1"/>
  <c r="Q620" i="1"/>
  <c r="Q621" i="1"/>
  <c r="Q622" i="1"/>
  <c r="Q623" i="1"/>
  <c r="Q624" i="1"/>
  <c r="Q625" i="1"/>
  <c r="Q626" i="1"/>
  <c r="Q628" i="1"/>
  <c r="Q629" i="1"/>
  <c r="Q635" i="1"/>
  <c r="Q636" i="1"/>
  <c r="Q637" i="1"/>
  <c r="Q638" i="1"/>
  <c r="Q639" i="1"/>
  <c r="Q641" i="1"/>
  <c r="Q642" i="1"/>
  <c r="Q643" i="1"/>
  <c r="Q645" i="1"/>
  <c r="Q647" i="1"/>
  <c r="Q648" i="1"/>
  <c r="Q649" i="1"/>
  <c r="Q652" i="1"/>
  <c r="Q653" i="1"/>
  <c r="Q654" i="1"/>
  <c r="Q655" i="1"/>
  <c r="Q656" i="1"/>
  <c r="Q659" i="1"/>
  <c r="Q662" i="1"/>
  <c r="Q667" i="1"/>
  <c r="Q668" i="1"/>
  <c r="Q630" i="1"/>
  <c r="Q631" i="1"/>
  <c r="Q632" i="1"/>
  <c r="Q633" i="1"/>
  <c r="Q634" i="1"/>
  <c r="Q651" i="1"/>
  <c r="Q664" i="1"/>
  <c r="Q665" i="1"/>
  <c r="Q666" i="1"/>
  <c r="Q597" i="1"/>
  <c r="Q601" i="1"/>
  <c r="Q602" i="1"/>
  <c r="Q605" i="1"/>
  <c r="Q607" i="1"/>
  <c r="Q608" i="1"/>
  <c r="Q609" i="1"/>
  <c r="Q615" i="1"/>
  <c r="Q617" i="1"/>
  <c r="Q627" i="1"/>
  <c r="Q640" i="1"/>
  <c r="Q644" i="1"/>
  <c r="Q646" i="1"/>
  <c r="Q650" i="1"/>
  <c r="Q657" i="1"/>
  <c r="Q658" i="1"/>
  <c r="Q661" i="1"/>
  <c r="Q660" i="1"/>
  <c r="Q663" i="1"/>
  <c r="Q595" i="1"/>
  <c r="Q53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32" i="1"/>
  <c r="Q510" i="1"/>
  <c r="Q509" i="1"/>
  <c r="Q498" i="1"/>
  <c r="Q501" i="1"/>
  <c r="Q505" i="1"/>
  <c r="Q472" i="1"/>
  <c r="Q471" i="1"/>
  <c r="Q410" i="1"/>
  <c r="Q428" i="1"/>
  <c r="Q427" i="1"/>
  <c r="Q433" i="1"/>
  <c r="Q464" i="1"/>
  <c r="Q413" i="1"/>
  <c r="Q418" i="1"/>
  <c r="Q419" i="1"/>
  <c r="Q414" i="1"/>
  <c r="Q415" i="1"/>
  <c r="Q416" i="1"/>
  <c r="Q417" i="1"/>
  <c r="Q420" i="1"/>
  <c r="Q421" i="1"/>
  <c r="Q422" i="1"/>
  <c r="Q423" i="1"/>
  <c r="Q424" i="1"/>
  <c r="Q426" i="1"/>
  <c r="Q429" i="1"/>
  <c r="Q430" i="1"/>
  <c r="Q460" i="1"/>
  <c r="Q459" i="1"/>
  <c r="Q454" i="1"/>
  <c r="Q453" i="1"/>
  <c r="Q438" i="1"/>
  <c r="Q437" i="1"/>
  <c r="Q409" i="1"/>
  <c r="Q411" i="1"/>
  <c r="Q412" i="1"/>
  <c r="Q431" i="1"/>
  <c r="Q432" i="1"/>
  <c r="Q434" i="1"/>
  <c r="Q435" i="1"/>
  <c r="Q436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6" i="1"/>
  <c r="Q457" i="1"/>
  <c r="Q458" i="1"/>
  <c r="Q455" i="1"/>
  <c r="Q461" i="1"/>
  <c r="Q462" i="1"/>
  <c r="Q463" i="1"/>
  <c r="Q465" i="1"/>
  <c r="Q466" i="1"/>
  <c r="Q467" i="1"/>
  <c r="Q425" i="1"/>
  <c r="Q393" i="1"/>
  <c r="Q395" i="1"/>
  <c r="Q397" i="1"/>
  <c r="Q398" i="1"/>
  <c r="Q402" i="1"/>
  <c r="Q403" i="1"/>
  <c r="Q394" i="1"/>
  <c r="Q396" i="1"/>
  <c r="Q399" i="1"/>
  <c r="Q400" i="1"/>
  <c r="Q401" i="1"/>
  <c r="Q392" i="1"/>
  <c r="Q374" i="1"/>
  <c r="Q375" i="1"/>
  <c r="Q380" i="1"/>
  <c r="Q382" i="1"/>
  <c r="Q383" i="1"/>
  <c r="Q384" i="1"/>
  <c r="Q386" i="1"/>
  <c r="Q387" i="1"/>
  <c r="Q388" i="1"/>
  <c r="Q376" i="1"/>
  <c r="Q377" i="1"/>
  <c r="Q379" i="1"/>
  <c r="Q381" i="1"/>
  <c r="Q385" i="1"/>
  <c r="Q378" i="1"/>
  <c r="Q373" i="1"/>
  <c r="Q369" i="1"/>
  <c r="Q307" i="1"/>
  <c r="Q308" i="1"/>
  <c r="Q313" i="1"/>
  <c r="Q314" i="1"/>
  <c r="Q315" i="1"/>
  <c r="Q316" i="1"/>
  <c r="Q317" i="1"/>
  <c r="Q318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5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60" i="1"/>
  <c r="Q361" i="1"/>
  <c r="Q362" i="1"/>
  <c r="Q363" i="1"/>
  <c r="Q364" i="1"/>
  <c r="Q365" i="1"/>
  <c r="Q311" i="1"/>
  <c r="Q312" i="1"/>
  <c r="Q334" i="1"/>
  <c r="Q359" i="1"/>
  <c r="Q309" i="1"/>
  <c r="Q310" i="1"/>
  <c r="Q319" i="1"/>
  <c r="Q336" i="1"/>
  <c r="Q337" i="1"/>
  <c r="Q306" i="1"/>
  <c r="Q210" i="1"/>
  <c r="Q212" i="1"/>
  <c r="Q213" i="1"/>
  <c r="Q214" i="1"/>
  <c r="Q228" i="1"/>
  <c r="Q231" i="1"/>
  <c r="Q232" i="1"/>
  <c r="Q237" i="1"/>
  <c r="Q240" i="1"/>
  <c r="Q243" i="1"/>
  <c r="Q244" i="1"/>
  <c r="Q247" i="1"/>
  <c r="Q250" i="1"/>
  <c r="Q253" i="1"/>
  <c r="Q261" i="1"/>
  <c r="Q262" i="1"/>
  <c r="Q263" i="1"/>
  <c r="Q264" i="1"/>
  <c r="Q260" i="1"/>
  <c r="Q268" i="1"/>
  <c r="Q269" i="1"/>
  <c r="Q270" i="1"/>
  <c r="Q277" i="1"/>
  <c r="Q279" i="1"/>
  <c r="Q281" i="1"/>
  <c r="Q282" i="1"/>
  <c r="Q284" i="1"/>
  <c r="Q285" i="1"/>
  <c r="Q289" i="1"/>
  <c r="Q293" i="1"/>
  <c r="Q295" i="1"/>
  <c r="Q296" i="1"/>
  <c r="Q215" i="1"/>
  <c r="Q220" i="1"/>
  <c r="Q222" i="1"/>
  <c r="Q234" i="1"/>
  <c r="Q235" i="1"/>
  <c r="Q238" i="1"/>
  <c r="Q239" i="1"/>
  <c r="Q246" i="1"/>
  <c r="Q249" i="1"/>
  <c r="Q259" i="1"/>
  <c r="Q266" i="1"/>
  <c r="Q273" i="1"/>
  <c r="Q278" i="1"/>
  <c r="Q280" i="1"/>
  <c r="Q291" i="1"/>
  <c r="Q292" i="1"/>
  <c r="Q294" i="1"/>
  <c r="Q208" i="1"/>
  <c r="Q209" i="1"/>
  <c r="Q211" i="1"/>
  <c r="Q216" i="1"/>
  <c r="Q217" i="1"/>
  <c r="Q218" i="1"/>
  <c r="Q219" i="1"/>
  <c r="Q221" i="1"/>
  <c r="Q223" i="1"/>
  <c r="Q224" i="1"/>
  <c r="Q225" i="1"/>
  <c r="Q226" i="1"/>
  <c r="Q227" i="1"/>
  <c r="Q229" i="1"/>
  <c r="Q230" i="1"/>
  <c r="Q233" i="1"/>
  <c r="Q236" i="1"/>
  <c r="Q241" i="1"/>
  <c r="Q242" i="1"/>
  <c r="Q245" i="1"/>
  <c r="Q248" i="1"/>
  <c r="Q251" i="1"/>
  <c r="Q252" i="1"/>
  <c r="Q254" i="1"/>
  <c r="Q255" i="1"/>
  <c r="Q256" i="1"/>
  <c r="Q257" i="1"/>
  <c r="Q258" i="1"/>
  <c r="Q267" i="1"/>
  <c r="Q271" i="1"/>
  <c r="Q272" i="1"/>
  <c r="Q274" i="1"/>
  <c r="Q275" i="1"/>
  <c r="Q276" i="1"/>
  <c r="Q283" i="1"/>
  <c r="Q286" i="1"/>
  <c r="Q287" i="1"/>
  <c r="Q288" i="1"/>
  <c r="Q290" i="1"/>
  <c r="Q297" i="1"/>
  <c r="Q298" i="1"/>
  <c r="Q299" i="1"/>
  <c r="Q207" i="1"/>
  <c r="Q199" i="1"/>
  <c r="Q194" i="1"/>
  <c r="Q195" i="1"/>
  <c r="Q193" i="1"/>
  <c r="Q189" i="1"/>
  <c r="Q188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92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9" i="1"/>
  <c r="Q489" i="1"/>
  <c r="Q203" i="1"/>
  <c r="J490" i="1"/>
  <c r="J491" i="1"/>
  <c r="M490" i="1"/>
  <c r="N490" i="1" s="1"/>
  <c r="M491" i="1"/>
  <c r="N491" i="1" s="1"/>
  <c r="D55" i="21"/>
  <c r="D52" i="21"/>
  <c r="D53" i="21"/>
  <c r="D54" i="21"/>
  <c r="D56" i="21"/>
  <c r="Y53" i="21"/>
  <c r="Y54" i="21"/>
  <c r="Y52" i="21"/>
  <c r="Y56" i="21"/>
  <c r="Y55" i="21"/>
  <c r="M488" i="1"/>
  <c r="N488" i="1" s="1"/>
  <c r="Q1004" i="1"/>
  <c r="R839" i="1"/>
  <c r="Q997" i="1" l="1"/>
  <c r="E200" i="1"/>
  <c r="R200" i="1" s="1"/>
  <c r="D201" i="1"/>
  <c r="E201" i="1" s="1"/>
  <c r="R163" i="1"/>
  <c r="E992" i="1"/>
  <c r="R992" i="1" s="1"/>
  <c r="Q1053" i="1"/>
  <c r="E1053" i="1"/>
  <c r="R1053" i="1" s="1"/>
  <c r="E489" i="1"/>
  <c r="R489" i="1" s="1"/>
  <c r="E499" i="1"/>
  <c r="R499" i="1" s="1"/>
  <c r="Q476" i="1"/>
  <c r="Q479" i="1"/>
  <c r="Q477" i="1"/>
  <c r="Q485" i="1"/>
  <c r="Q492" i="1"/>
  <c r="Q488" i="1"/>
  <c r="Q992" i="1"/>
  <c r="Q481" i="1"/>
  <c r="Q994" i="1"/>
  <c r="Q927" i="1"/>
  <c r="R1003" i="1"/>
  <c r="R1018" i="1"/>
  <c r="R1008" i="1"/>
  <c r="R976" i="1"/>
  <c r="R140" i="1"/>
  <c r="R65" i="1"/>
  <c r="R53" i="1"/>
  <c r="R968" i="1"/>
  <c r="R927" i="1"/>
  <c r="R997" i="1"/>
  <c r="R1032" i="1"/>
  <c r="R1026" i="1"/>
  <c r="R749" i="1"/>
  <c r="R712" i="1"/>
  <c r="R704" i="1"/>
  <c r="R649" i="1"/>
  <c r="R613" i="1"/>
  <c r="R578" i="1"/>
  <c r="R576" i="1"/>
  <c r="R574" i="1"/>
  <c r="R564" i="1"/>
  <c r="R560" i="1"/>
  <c r="R558" i="1"/>
  <c r="R504" i="1"/>
  <c r="R472" i="1"/>
  <c r="R441" i="1"/>
  <c r="R433" i="1"/>
  <c r="R425" i="1"/>
  <c r="R379" i="1"/>
  <c r="R345" i="1"/>
  <c r="R283" i="1"/>
  <c r="R271" i="1"/>
  <c r="R356" i="1"/>
  <c r="R352" i="1"/>
  <c r="R348" i="1"/>
  <c r="R294" i="1"/>
  <c r="R290" i="1"/>
  <c r="R286" i="1"/>
  <c r="R1004" i="1"/>
  <c r="R777" i="1"/>
  <c r="R746" i="1"/>
  <c r="R742" i="1"/>
  <c r="R340" i="1"/>
  <c r="R308" i="1"/>
  <c r="R892" i="1"/>
  <c r="R847" i="1"/>
  <c r="R476" i="1"/>
  <c r="R1058" i="1"/>
  <c r="R1031" i="1"/>
  <c r="R1017" i="1"/>
  <c r="R1002" i="1"/>
  <c r="R1000" i="1"/>
  <c r="R998" i="1"/>
  <c r="R967" i="1"/>
  <c r="R961" i="1"/>
  <c r="R940" i="1"/>
  <c r="R936" i="1"/>
  <c r="R953" i="1"/>
  <c r="R995" i="1"/>
  <c r="R480" i="1"/>
  <c r="R484" i="1"/>
  <c r="R906" i="1"/>
  <c r="R898" i="1"/>
  <c r="R894" i="1"/>
  <c r="R852" i="1"/>
  <c r="R654" i="1"/>
  <c r="R604" i="1"/>
  <c r="R589" i="1"/>
  <c r="R555" i="1"/>
  <c r="R452" i="1"/>
  <c r="R450" i="1"/>
  <c r="R446" i="1"/>
  <c r="R246" i="1"/>
  <c r="Q200" i="1"/>
  <c r="Q1003" i="1"/>
  <c r="R193" i="1"/>
  <c r="Q500" i="1"/>
  <c r="Q952" i="1"/>
  <c r="Q996" i="1"/>
  <c r="R996" i="1"/>
  <c r="R208" i="1"/>
  <c r="R133" i="1"/>
  <c r="R34" i="1"/>
  <c r="R14" i="1"/>
  <c r="R873" i="1"/>
  <c r="R865" i="1"/>
  <c r="R827" i="1"/>
  <c r="R823" i="1"/>
  <c r="R810" i="1"/>
  <c r="R802" i="1"/>
  <c r="R798" i="1"/>
  <c r="R792" i="1"/>
  <c r="R752" i="1"/>
  <c r="R539" i="1"/>
  <c r="R432" i="1"/>
  <c r="R430" i="1"/>
  <c r="R403" i="1"/>
  <c r="R401" i="1"/>
  <c r="R399" i="1"/>
  <c r="R393" i="1"/>
  <c r="R388" i="1"/>
  <c r="R328" i="1"/>
  <c r="R324" i="1"/>
  <c r="R292" i="1"/>
  <c r="R288" i="1"/>
  <c r="R284" i="1"/>
  <c r="R280" i="1"/>
  <c r="J488" i="1"/>
  <c r="Q503" i="1"/>
  <c r="Q483" i="1"/>
  <c r="Q1094" i="1"/>
  <c r="R784" i="1"/>
  <c r="R767" i="1"/>
  <c r="Q484" i="1"/>
  <c r="Q995" i="1"/>
  <c r="R668" i="1"/>
  <c r="R666" i="1"/>
  <c r="R662" i="1"/>
  <c r="R660" i="1"/>
  <c r="R658" i="1"/>
  <c r="R634" i="1"/>
  <c r="R632" i="1"/>
  <c r="R222" i="1"/>
  <c r="R203" i="1"/>
  <c r="R590" i="1"/>
  <c r="R972" i="1"/>
  <c r="R970" i="1"/>
  <c r="R377" i="1"/>
  <c r="R858" i="1"/>
  <c r="R856" i="1"/>
  <c r="R816" i="1"/>
  <c r="R790" i="1"/>
  <c r="R740" i="1"/>
  <c r="R738" i="1"/>
  <c r="R736" i="1"/>
  <c r="R656" i="1"/>
  <c r="R630" i="1"/>
  <c r="R537" i="1"/>
  <c r="R533" i="1"/>
  <c r="R531" i="1"/>
  <c r="R529" i="1"/>
  <c r="R527" i="1"/>
  <c r="R334" i="1"/>
  <c r="R320" i="1"/>
  <c r="R641" i="1"/>
  <c r="R409" i="1"/>
  <c r="R417" i="1"/>
  <c r="R1110" i="1"/>
  <c r="R1108" i="1"/>
  <c r="R925" i="1"/>
  <c r="R921" i="1"/>
  <c r="R919" i="1"/>
  <c r="R913" i="1"/>
  <c r="R897" i="1"/>
  <c r="R870" i="1"/>
  <c r="R859" i="1"/>
  <c r="R855" i="1"/>
  <c r="R846" i="1"/>
  <c r="R844" i="1"/>
  <c r="R842" i="1"/>
  <c r="R824" i="1"/>
  <c r="R813" i="1"/>
  <c r="R809" i="1"/>
  <c r="R805" i="1"/>
  <c r="R487" i="1"/>
  <c r="R1094" i="1"/>
  <c r="R1038" i="1"/>
  <c r="R1036" i="1"/>
  <c r="R1034" i="1"/>
  <c r="R1024" i="1"/>
  <c r="R1022" i="1"/>
  <c r="R999" i="1"/>
  <c r="R990" i="1"/>
  <c r="R952" i="1"/>
  <c r="R1111" i="1"/>
  <c r="R1076" i="1"/>
  <c r="R1064" i="1"/>
  <c r="R1060" i="1"/>
  <c r="R1039" i="1"/>
  <c r="R985" i="1"/>
  <c r="R983" i="1"/>
  <c r="R973" i="1"/>
  <c r="R957" i="1"/>
  <c r="R950" i="1"/>
  <c r="R928" i="1"/>
  <c r="R663" i="1"/>
  <c r="R479" i="1"/>
  <c r="R747" i="1"/>
  <c r="R735" i="1"/>
  <c r="R692" i="1"/>
  <c r="R678" i="1"/>
  <c r="R655" i="1"/>
  <c r="R639" i="1"/>
  <c r="R637" i="1"/>
  <c r="R526" i="1"/>
  <c r="R524" i="1"/>
  <c r="R520" i="1"/>
  <c r="R518" i="1"/>
  <c r="R516" i="1"/>
  <c r="R514" i="1"/>
  <c r="R439" i="1"/>
  <c r="R421" i="1"/>
  <c r="R465" i="1"/>
  <c r="R457" i="1"/>
  <c r="R674" i="1"/>
  <c r="R483" i="1"/>
  <c r="R699" i="1"/>
  <c r="R695" i="1"/>
  <c r="R691" i="1"/>
  <c r="R685" i="1"/>
  <c r="R541" i="1"/>
  <c r="R442" i="1"/>
  <c r="R778" i="1"/>
  <c r="R760" i="1"/>
  <c r="R505" i="1"/>
  <c r="R426" i="1"/>
  <c r="R373" i="1"/>
  <c r="R363" i="1"/>
  <c r="R361" i="1"/>
  <c r="R351" i="1"/>
  <c r="R341" i="1"/>
  <c r="R337" i="1"/>
  <c r="R335" i="1"/>
  <c r="R329" i="1"/>
  <c r="R319" i="1"/>
  <c r="R279" i="1"/>
  <c r="R387" i="1"/>
  <c r="R259" i="1"/>
  <c r="R257" i="1"/>
  <c r="R255" i="1"/>
  <c r="R239" i="1"/>
  <c r="R227" i="1"/>
  <c r="R126" i="1"/>
  <c r="R124" i="1"/>
  <c r="R122" i="1"/>
  <c r="R116" i="1"/>
  <c r="R114" i="1"/>
  <c r="R169" i="1"/>
  <c r="R137" i="1"/>
  <c r="R113" i="1"/>
  <c r="R78" i="1"/>
  <c r="R70" i="1"/>
  <c r="R38" i="1"/>
  <c r="R108" i="1"/>
  <c r="R165" i="1"/>
  <c r="R161" i="1"/>
  <c r="R153" i="1"/>
  <c r="R151" i="1"/>
  <c r="R149" i="1"/>
  <c r="R145" i="1"/>
  <c r="R143" i="1"/>
  <c r="R141" i="1"/>
  <c r="R94" i="1"/>
  <c r="R92" i="1"/>
  <c r="R202" i="1"/>
  <c r="R254" i="1"/>
  <c r="R215" i="1"/>
  <c r="R11" i="1"/>
  <c r="R238" i="1"/>
  <c r="R236" i="1"/>
  <c r="R230" i="1"/>
  <c r="R228" i="1"/>
  <c r="R101" i="1"/>
  <c r="R683" i="1"/>
  <c r="R503" i="1"/>
  <c r="R477" i="1"/>
  <c r="R485" i="1"/>
  <c r="R492" i="1"/>
  <c r="R1104" i="1"/>
  <c r="R1092" i="1"/>
  <c r="R1072" i="1"/>
  <c r="R1070" i="1"/>
  <c r="R723" i="1"/>
  <c r="R481" i="1"/>
  <c r="R1054" i="1"/>
  <c r="R1103" i="1"/>
  <c r="R1101" i="1"/>
  <c r="R1095" i="1"/>
  <c r="R1091" i="1"/>
  <c r="R1089" i="1"/>
  <c r="R1087" i="1"/>
  <c r="R1083" i="1"/>
  <c r="R1081" i="1"/>
  <c r="R1057" i="1"/>
  <c r="R1055" i="1"/>
  <c r="R949" i="1"/>
  <c r="R627" i="1"/>
  <c r="R1051" i="1"/>
  <c r="R1045" i="1"/>
  <c r="R947" i="1"/>
  <c r="R945" i="1"/>
  <c r="R943" i="1"/>
  <c r="R941" i="1"/>
  <c r="R935" i="1"/>
  <c r="R885" i="1"/>
  <c r="R877" i="1"/>
  <c r="R841" i="1"/>
  <c r="R831" i="1"/>
  <c r="R785" i="1"/>
  <c r="R768" i="1"/>
  <c r="R766" i="1"/>
  <c r="R764" i="1"/>
  <c r="R739" i="1"/>
  <c r="R721" i="1"/>
  <c r="R719" i="1"/>
  <c r="R717" i="1"/>
  <c r="R715" i="1"/>
  <c r="R713" i="1"/>
  <c r="R711" i="1"/>
  <c r="R709" i="1"/>
  <c r="R707" i="1"/>
  <c r="R705" i="1"/>
  <c r="R703" i="1"/>
  <c r="R701" i="1"/>
  <c r="R679" i="1"/>
  <c r="R642" i="1"/>
  <c r="R640" i="1"/>
  <c r="R625" i="1"/>
  <c r="R623" i="1"/>
  <c r="R621" i="1"/>
  <c r="R619" i="1"/>
  <c r="R617" i="1"/>
  <c r="R611" i="1"/>
  <c r="R609" i="1"/>
  <c r="R607" i="1"/>
  <c r="R605" i="1"/>
  <c r="R603" i="1"/>
  <c r="R601" i="1"/>
  <c r="R599" i="1"/>
  <c r="R595" i="1"/>
  <c r="R550" i="1"/>
  <c r="R540" i="1"/>
  <c r="R440" i="1"/>
  <c r="R414" i="1"/>
  <c r="R397" i="1"/>
  <c r="R357" i="1"/>
  <c r="R330" i="1"/>
  <c r="R313" i="1"/>
  <c r="R309" i="1"/>
  <c r="R307" i="1"/>
  <c r="R299" i="1"/>
  <c r="R297" i="1"/>
  <c r="R295" i="1"/>
  <c r="R293" i="1"/>
  <c r="R272" i="1"/>
  <c r="R270" i="1"/>
  <c r="R268" i="1"/>
  <c r="R262" i="1"/>
  <c r="R260" i="1"/>
  <c r="R214" i="1"/>
  <c r="R174" i="1"/>
  <c r="R172" i="1"/>
  <c r="R170" i="1"/>
  <c r="R166" i="1"/>
  <c r="R164" i="1"/>
  <c r="R152" i="1"/>
  <c r="R125" i="1"/>
  <c r="R100" i="1"/>
  <c r="R85" i="1"/>
  <c r="R66" i="1"/>
  <c r="R62" i="1"/>
  <c r="R60" i="1"/>
  <c r="R54" i="1"/>
  <c r="R50" i="1"/>
  <c r="R26" i="1"/>
  <c r="R896" i="1"/>
  <c r="R745" i="1"/>
  <c r="R724" i="1"/>
  <c r="R1012" i="1"/>
  <c r="R1010" i="1"/>
  <c r="R1006" i="1"/>
  <c r="R956" i="1"/>
  <c r="R954" i="1"/>
  <c r="R946" i="1"/>
  <c r="R938" i="1"/>
  <c r="R901" i="1"/>
  <c r="R884" i="1"/>
  <c r="R876" i="1"/>
  <c r="R838" i="1"/>
  <c r="R797" i="1"/>
  <c r="R788" i="1"/>
  <c r="R786" i="1"/>
  <c r="R771" i="1"/>
  <c r="R750" i="1"/>
  <c r="R734" i="1"/>
  <c r="R716" i="1"/>
  <c r="R700" i="1"/>
  <c r="R690" i="1"/>
  <c r="R667" i="1"/>
  <c r="R659" i="1"/>
  <c r="R629" i="1"/>
  <c r="R622" i="1"/>
  <c r="R587" i="1"/>
  <c r="R585" i="1"/>
  <c r="R581" i="1"/>
  <c r="R579" i="1"/>
  <c r="R577" i="1"/>
  <c r="R575" i="1"/>
  <c r="R571" i="1"/>
  <c r="R569" i="1"/>
  <c r="R567" i="1"/>
  <c r="R565" i="1"/>
  <c r="R563" i="1"/>
  <c r="R561" i="1"/>
  <c r="R559" i="1"/>
  <c r="R455" i="1"/>
  <c r="R453" i="1"/>
  <c r="R423" i="1"/>
  <c r="R413" i="1"/>
  <c r="R402" i="1"/>
  <c r="R386" i="1"/>
  <c r="R380" i="1"/>
  <c r="R369" i="1"/>
  <c r="R350" i="1"/>
  <c r="R344" i="1"/>
  <c r="R240" i="1"/>
  <c r="R225" i="1"/>
  <c r="R223" i="1"/>
  <c r="R207" i="1"/>
  <c r="R194" i="1"/>
  <c r="R189" i="1"/>
  <c r="R181" i="1"/>
  <c r="R157" i="1"/>
  <c r="R138" i="1"/>
  <c r="R134" i="1"/>
  <c r="R111" i="1"/>
  <c r="R109" i="1"/>
  <c r="R93" i="1"/>
  <c r="R75" i="1"/>
  <c r="R43" i="1"/>
  <c r="R41" i="1"/>
  <c r="R39" i="1"/>
  <c r="R35" i="1"/>
  <c r="R33" i="1"/>
  <c r="R21" i="1"/>
  <c r="R10" i="1"/>
  <c r="R1040" i="1"/>
  <c r="R994" i="1"/>
  <c r="R490" i="1"/>
  <c r="R298" i="1"/>
  <c r="R1106" i="1"/>
  <c r="R1100" i="1"/>
  <c r="R1098" i="1"/>
  <c r="R1096" i="1"/>
  <c r="R1079" i="1"/>
  <c r="R1073" i="1"/>
  <c r="R1067" i="1"/>
  <c r="R1065" i="1"/>
  <c r="R1062" i="1"/>
  <c r="R1049" i="1"/>
  <c r="R1042" i="1"/>
  <c r="R1029" i="1"/>
  <c r="R1027" i="1"/>
  <c r="R1019" i="1"/>
  <c r="R987" i="1"/>
  <c r="R979" i="1"/>
  <c r="R958" i="1"/>
  <c r="R917" i="1"/>
  <c r="R893" i="1"/>
  <c r="R886" i="1"/>
  <c r="R878" i="1"/>
  <c r="R868" i="1"/>
  <c r="R845" i="1"/>
  <c r="R832" i="1"/>
  <c r="R828" i="1"/>
  <c r="R822" i="1"/>
  <c r="R815" i="1"/>
  <c r="R801" i="1"/>
  <c r="R794" i="1"/>
  <c r="R774" i="1"/>
  <c r="R772" i="1"/>
  <c r="R748" i="1"/>
  <c r="R720" i="1"/>
  <c r="R635" i="1"/>
  <c r="R633" i="1"/>
  <c r="R177" i="1"/>
  <c r="R73" i="1"/>
  <c r="R1105" i="1"/>
  <c r="R1097" i="1"/>
  <c r="R1086" i="1"/>
  <c r="R1084" i="1"/>
  <c r="R1068" i="1"/>
  <c r="R1046" i="1"/>
  <c r="R1043" i="1"/>
  <c r="R1041" i="1"/>
  <c r="R1028" i="1"/>
  <c r="R1020" i="1"/>
  <c r="R1015" i="1"/>
  <c r="R1013" i="1"/>
  <c r="R1009" i="1"/>
  <c r="R988" i="1"/>
  <c r="R986" i="1"/>
  <c r="R982" i="1"/>
  <c r="R980" i="1"/>
  <c r="R964" i="1"/>
  <c r="R962" i="1"/>
  <c r="R959" i="1"/>
  <c r="R944" i="1"/>
  <c r="R942" i="1"/>
  <c r="R933" i="1"/>
  <c r="R931" i="1"/>
  <c r="R929" i="1"/>
  <c r="R922" i="1"/>
  <c r="R914" i="1"/>
  <c r="R911" i="1"/>
  <c r="R909" i="1"/>
  <c r="R907" i="1"/>
  <c r="R905" i="1"/>
  <c r="R903" i="1"/>
  <c r="R895" i="1"/>
  <c r="R881" i="1"/>
  <c r="R869" i="1"/>
  <c r="R854" i="1"/>
  <c r="R851" i="1"/>
  <c r="R835" i="1"/>
  <c r="R808" i="1"/>
  <c r="R793" i="1"/>
  <c r="R789" i="1"/>
  <c r="R775" i="1"/>
  <c r="R686" i="1"/>
  <c r="R684" i="1"/>
  <c r="R682" i="1"/>
  <c r="R680" i="1"/>
  <c r="R620" i="1"/>
  <c r="R557" i="1"/>
  <c r="R530" i="1"/>
  <c r="R509" i="1"/>
  <c r="R462" i="1"/>
  <c r="R247" i="1"/>
  <c r="R46" i="1"/>
  <c r="R460" i="1"/>
  <c r="R458" i="1"/>
  <c r="R449" i="1"/>
  <c r="R447" i="1"/>
  <c r="R445" i="1"/>
  <c r="R443" i="1"/>
  <c r="R424" i="1"/>
  <c r="R415" i="1"/>
  <c r="R398" i="1"/>
  <c r="R396" i="1"/>
  <c r="R378" i="1"/>
  <c r="R374" i="1"/>
  <c r="R362" i="1"/>
  <c r="R354" i="1"/>
  <c r="R331" i="1"/>
  <c r="R316" i="1"/>
  <c r="R314" i="1"/>
  <c r="R312" i="1"/>
  <c r="R310" i="1"/>
  <c r="R296" i="1"/>
  <c r="R291" i="1"/>
  <c r="R287" i="1"/>
  <c r="R256" i="1"/>
  <c r="R211" i="1"/>
  <c r="R209" i="1"/>
  <c r="R175" i="1"/>
  <c r="R173" i="1"/>
  <c r="R158" i="1"/>
  <c r="R156" i="1"/>
  <c r="R154" i="1"/>
  <c r="R148" i="1"/>
  <c r="R146" i="1"/>
  <c r="R110" i="1"/>
  <c r="R97" i="1"/>
  <c r="R95" i="1"/>
  <c r="R86" i="1"/>
  <c r="R84" i="1"/>
  <c r="R82" i="1"/>
  <c r="R71" i="1"/>
  <c r="R67" i="1"/>
  <c r="R42" i="1"/>
  <c r="R27" i="1"/>
  <c r="R25" i="1"/>
  <c r="R23" i="1"/>
  <c r="R17" i="1"/>
  <c r="R15" i="1"/>
  <c r="R769" i="1"/>
  <c r="R755" i="1"/>
  <c r="R753" i="1"/>
  <c r="R729" i="1"/>
  <c r="R727" i="1"/>
  <c r="R725" i="1"/>
  <c r="R708" i="1"/>
  <c r="R697" i="1"/>
  <c r="R693" i="1"/>
  <c r="R689" i="1"/>
  <c r="R687" i="1"/>
  <c r="R676" i="1"/>
  <c r="R672" i="1"/>
  <c r="R665" i="1"/>
  <c r="R652" i="1"/>
  <c r="R648" i="1"/>
  <c r="R646" i="1"/>
  <c r="R644" i="1"/>
  <c r="R636" i="1"/>
  <c r="R598" i="1"/>
  <c r="R572" i="1"/>
  <c r="R553" i="1"/>
  <c r="R549" i="1"/>
  <c r="R547" i="1"/>
  <c r="R545" i="1"/>
  <c r="R543" i="1"/>
  <c r="R517" i="1"/>
  <c r="R501" i="1"/>
  <c r="R498" i="1"/>
  <c r="R463" i="1"/>
  <c r="R437" i="1"/>
  <c r="R435" i="1"/>
  <c r="R429" i="1"/>
  <c r="R427" i="1"/>
  <c r="R385" i="1"/>
  <c r="R383" i="1"/>
  <c r="R381" i="1"/>
  <c r="R353" i="1"/>
  <c r="R338" i="1"/>
  <c r="R327" i="1"/>
  <c r="R275" i="1"/>
  <c r="R273" i="1"/>
  <c r="R267" i="1"/>
  <c r="R265" i="1"/>
  <c r="R263" i="1"/>
  <c r="R252" i="1"/>
  <c r="R248" i="1"/>
  <c r="R242" i="1"/>
  <c r="R235" i="1"/>
  <c r="R233" i="1"/>
  <c r="R231" i="1"/>
  <c r="R220" i="1"/>
  <c r="R216" i="1"/>
  <c r="R195" i="1"/>
  <c r="R180" i="1"/>
  <c r="R178" i="1"/>
  <c r="R142" i="1"/>
  <c r="R129" i="1"/>
  <c r="R127" i="1"/>
  <c r="R121" i="1"/>
  <c r="R119" i="1"/>
  <c r="R117" i="1"/>
  <c r="R106" i="1"/>
  <c r="R102" i="1"/>
  <c r="R96" i="1"/>
  <c r="R76" i="1"/>
  <c r="R74" i="1"/>
  <c r="R59" i="1"/>
  <c r="R57" i="1"/>
  <c r="R55" i="1"/>
  <c r="R49" i="1"/>
  <c r="R47" i="1"/>
  <c r="R770" i="1"/>
  <c r="R763" i="1"/>
  <c r="R761" i="1"/>
  <c r="R756" i="1"/>
  <c r="R743" i="1"/>
  <c r="R728" i="1"/>
  <c r="R696" i="1"/>
  <c r="R675" i="1"/>
  <c r="R651" i="1"/>
  <c r="R615" i="1"/>
  <c r="R597" i="1"/>
  <c r="R573" i="1"/>
  <c r="R566" i="1"/>
  <c r="R548" i="1"/>
  <c r="R546" i="1"/>
  <c r="R544" i="1"/>
  <c r="R542" i="1"/>
  <c r="R471" i="1"/>
  <c r="R428" i="1"/>
  <c r="R384" i="1"/>
  <c r="R359" i="1"/>
  <c r="R326" i="1"/>
  <c r="R322" i="1"/>
  <c r="R278" i="1"/>
  <c r="R266" i="1"/>
  <c r="R251" i="1"/>
  <c r="R234" i="1"/>
  <c r="R219" i="1"/>
  <c r="R159" i="1"/>
  <c r="R132" i="1"/>
  <c r="R128" i="1"/>
  <c r="R120" i="1"/>
  <c r="R105" i="1"/>
  <c r="R87" i="1"/>
  <c r="R81" i="1"/>
  <c r="R79" i="1"/>
  <c r="R58" i="1"/>
  <c r="R30" i="1"/>
  <c r="R22" i="1"/>
  <c r="R18" i="1"/>
  <c r="R456" i="1"/>
  <c r="Q490" i="1"/>
  <c r="Q202" i="1"/>
  <c r="Q1054" i="1"/>
  <c r="Q487" i="1"/>
  <c r="Q499" i="1"/>
  <c r="Q480" i="1"/>
  <c r="R965" i="1"/>
  <c r="R1099" i="1"/>
  <c r="R1093" i="1"/>
  <c r="R1080" i="1"/>
  <c r="R1077" i="1"/>
  <c r="R1069" i="1"/>
  <c r="R1066" i="1"/>
  <c r="R1050" i="1"/>
  <c r="R1047" i="1"/>
  <c r="R974" i="1"/>
  <c r="R966" i="1"/>
  <c r="R963" i="1"/>
  <c r="R951" i="1"/>
  <c r="R918" i="1"/>
  <c r="R915" i="1"/>
  <c r="R902" i="1"/>
  <c r="R899" i="1"/>
  <c r="R882" i="1"/>
  <c r="R880" i="1"/>
  <c r="R866" i="1"/>
  <c r="R864" i="1"/>
  <c r="R843" i="1"/>
  <c r="R840" i="1"/>
  <c r="R836" i="1"/>
  <c r="R834" i="1"/>
  <c r="R817" i="1"/>
  <c r="R806" i="1"/>
  <c r="R804" i="1"/>
  <c r="R776" i="1"/>
  <c r="R773" i="1"/>
  <c r="R765" i="1"/>
  <c r="R762" i="1"/>
  <c r="R754" i="1"/>
  <c r="R751" i="1"/>
  <c r="R694" i="1"/>
  <c r="R688" i="1"/>
  <c r="R673" i="1"/>
  <c r="R664" i="1"/>
  <c r="R647" i="1"/>
  <c r="R643" i="1"/>
  <c r="R616" i="1"/>
  <c r="R614" i="1"/>
  <c r="R602" i="1"/>
  <c r="R568" i="1"/>
  <c r="R536" i="1"/>
  <c r="R534" i="1"/>
  <c r="R461" i="1"/>
  <c r="R394" i="1"/>
  <c r="R392" i="1"/>
  <c r="R376" i="1"/>
  <c r="R347" i="1"/>
  <c r="R323" i="1"/>
  <c r="R243" i="1"/>
  <c r="R241" i="1"/>
  <c r="R224" i="1"/>
  <c r="R830" i="1"/>
  <c r="R800" i="1"/>
  <c r="R779" i="1"/>
  <c r="R650" i="1"/>
  <c r="R628" i="1"/>
  <c r="R612" i="1"/>
  <c r="R333" i="1"/>
  <c r="R1109" i="1"/>
  <c r="R1102" i="1"/>
  <c r="R1088" i="1"/>
  <c r="R1085" i="1"/>
  <c r="R1078" i="1"/>
  <c r="R1074" i="1"/>
  <c r="R1061" i="1"/>
  <c r="R1048" i="1"/>
  <c r="R1035" i="1"/>
  <c r="R1025" i="1"/>
  <c r="R1021" i="1"/>
  <c r="R1014" i="1"/>
  <c r="R1011" i="1"/>
  <c r="R1007" i="1"/>
  <c r="R991" i="1"/>
  <c r="R984" i="1"/>
  <c r="R977" i="1"/>
  <c r="R975" i="1"/>
  <c r="R969" i="1"/>
  <c r="R955" i="1"/>
  <c r="R939" i="1"/>
  <c r="R932" i="1"/>
  <c r="R926" i="1"/>
  <c r="R923" i="1"/>
  <c r="R916" i="1"/>
  <c r="R910" i="1"/>
  <c r="R900" i="1"/>
  <c r="R874" i="1"/>
  <c r="R853" i="1"/>
  <c r="R826" i="1"/>
  <c r="R624" i="1"/>
  <c r="R610" i="1"/>
  <c r="R608" i="1"/>
  <c r="R606" i="1"/>
  <c r="R584" i="1"/>
  <c r="R582" i="1"/>
  <c r="R552" i="1"/>
  <c r="R521" i="1"/>
  <c r="R434" i="1"/>
  <c r="R418" i="1"/>
  <c r="R600" i="1"/>
  <c r="R580" i="1"/>
  <c r="R532" i="1"/>
  <c r="R519" i="1"/>
  <c r="R510" i="1"/>
  <c r="R466" i="1"/>
  <c r="R464" i="1"/>
  <c r="R448" i="1"/>
  <c r="R431" i="1"/>
  <c r="R416" i="1"/>
  <c r="R411" i="1"/>
  <c r="R400" i="1"/>
  <c r="R355" i="1"/>
  <c r="R339" i="1"/>
  <c r="R336" i="1"/>
  <c r="R317" i="1"/>
  <c r="R315" i="1"/>
  <c r="R306" i="1"/>
  <c r="R281" i="1"/>
  <c r="R276" i="1"/>
  <c r="R274" i="1"/>
  <c r="R264" i="1"/>
  <c r="R249" i="1"/>
  <c r="R244" i="1"/>
  <c r="R232" i="1"/>
  <c r="R217" i="1"/>
  <c r="R212" i="1"/>
  <c r="R210" i="1"/>
  <c r="R188" i="1"/>
  <c r="R167" i="1"/>
  <c r="R162" i="1"/>
  <c r="R160" i="1"/>
  <c r="R150" i="1"/>
  <c r="R135" i="1"/>
  <c r="R130" i="1"/>
  <c r="R118" i="1"/>
  <c r="R103" i="1"/>
  <c r="R98" i="1"/>
  <c r="R83" i="1"/>
  <c r="R68" i="1"/>
  <c r="R63" i="1"/>
  <c r="R61" i="1"/>
  <c r="R51" i="1"/>
  <c r="R31" i="1"/>
  <c r="R29" i="1"/>
  <c r="R19" i="1"/>
  <c r="R596" i="1"/>
  <c r="R588" i="1"/>
  <c r="R583" i="1"/>
  <c r="R556" i="1"/>
  <c r="R551" i="1"/>
  <c r="R535" i="1"/>
  <c r="R522" i="1"/>
  <c r="R451" i="1"/>
  <c r="R422" i="1"/>
  <c r="R419" i="1"/>
  <c r="R412" i="1"/>
  <c r="R410" i="1"/>
  <c r="R382" i="1"/>
  <c r="R358" i="1"/>
  <c r="R346" i="1"/>
  <c r="R342" i="1"/>
  <c r="R325" i="1"/>
  <c r="R282" i="1"/>
  <c r="R250" i="1"/>
  <c r="R218" i="1"/>
  <c r="R168" i="1"/>
  <c r="R136" i="1"/>
  <c r="R104" i="1"/>
  <c r="R69" i="1"/>
  <c r="R37" i="1"/>
  <c r="R1107" i="1"/>
  <c r="R1063" i="1"/>
  <c r="R872" i="1"/>
  <c r="R796" i="1"/>
  <c r="R554" i="1"/>
  <c r="R454" i="1"/>
  <c r="R289" i="1"/>
  <c r="R258" i="1"/>
  <c r="R144" i="1"/>
  <c r="R77" i="1"/>
  <c r="R1090" i="1"/>
  <c r="R1056" i="1"/>
  <c r="R1016" i="1"/>
  <c r="R989" i="1"/>
  <c r="R13" i="1"/>
  <c r="R1023" i="1"/>
  <c r="R1001" i="1"/>
  <c r="R960" i="1"/>
  <c r="R948" i="1"/>
  <c r="R891" i="1"/>
  <c r="R812" i="1"/>
  <c r="R586" i="1"/>
  <c r="R570" i="1"/>
  <c r="R538" i="1"/>
  <c r="R438" i="1"/>
  <c r="R226" i="1"/>
  <c r="R176" i="1"/>
  <c r="R112" i="1"/>
  <c r="R45" i="1"/>
  <c r="M1113" i="1"/>
  <c r="R993" i="1"/>
  <c r="Q993" i="1"/>
  <c r="R500" i="1"/>
  <c r="R486" i="1"/>
  <c r="Q486" i="1"/>
  <c r="R482" i="1"/>
  <c r="Q482" i="1"/>
  <c r="R478" i="1"/>
  <c r="Q478" i="1"/>
  <c r="R502" i="1"/>
  <c r="Q502" i="1"/>
  <c r="R491" i="1"/>
  <c r="Q491" i="1"/>
  <c r="R1044" i="1"/>
  <c r="R1037" i="1"/>
  <c r="R1030" i="1"/>
  <c r="R971" i="1"/>
  <c r="R934" i="1"/>
  <c r="R912" i="1"/>
  <c r="R1075" i="1"/>
  <c r="R1059" i="1"/>
  <c r="R1033" i="1"/>
  <c r="R1005" i="1"/>
  <c r="R978" i="1"/>
  <c r="R937" i="1"/>
  <c r="R930" i="1"/>
  <c r="R924" i="1"/>
  <c r="R908" i="1"/>
  <c r="R1082" i="1"/>
  <c r="R1071" i="1"/>
  <c r="R1052" i="1"/>
  <c r="R981" i="1"/>
  <c r="R920" i="1"/>
  <c r="R904" i="1"/>
  <c r="R883" i="1"/>
  <c r="R875" i="1"/>
  <c r="R867" i="1"/>
  <c r="R857" i="1"/>
  <c r="R833" i="1"/>
  <c r="R825" i="1"/>
  <c r="R814" i="1"/>
  <c r="R807" i="1"/>
  <c r="R799" i="1"/>
  <c r="R791" i="1"/>
  <c r="R780" i="1"/>
  <c r="R741" i="1"/>
  <c r="R733" i="1"/>
  <c r="R722" i="1"/>
  <c r="R714" i="1"/>
  <c r="R706" i="1"/>
  <c r="R698" i="1"/>
  <c r="R677" i="1"/>
  <c r="R661" i="1"/>
  <c r="R653" i="1"/>
  <c r="R631" i="1"/>
  <c r="R890" i="1"/>
  <c r="R879" i="1"/>
  <c r="R871" i="1"/>
  <c r="R860" i="1"/>
  <c r="R837" i="1"/>
  <c r="R829" i="1"/>
  <c r="R821" i="1"/>
  <c r="R811" i="1"/>
  <c r="R803" i="1"/>
  <c r="R795" i="1"/>
  <c r="R787" i="1"/>
  <c r="R744" i="1"/>
  <c r="R737" i="1"/>
  <c r="R726" i="1"/>
  <c r="R718" i="1"/>
  <c r="R710" i="1"/>
  <c r="R702" i="1"/>
  <c r="R681" i="1"/>
  <c r="R657" i="1"/>
  <c r="R638" i="1"/>
  <c r="R626" i="1"/>
  <c r="R618" i="1"/>
  <c r="R591" i="1"/>
  <c r="R562" i="1"/>
  <c r="R525" i="1"/>
  <c r="R467" i="1"/>
  <c r="R459" i="1"/>
  <c r="R420" i="1"/>
  <c r="R645" i="1"/>
  <c r="R528" i="1"/>
  <c r="R523" i="1"/>
  <c r="R515" i="1"/>
  <c r="R444" i="1"/>
  <c r="R436" i="1"/>
  <c r="R395" i="1"/>
  <c r="R375" i="1"/>
  <c r="R349" i="1"/>
  <c r="R318" i="1"/>
  <c r="R311" i="1"/>
  <c r="R285" i="1"/>
  <c r="R277" i="1"/>
  <c r="R269" i="1"/>
  <c r="R261" i="1"/>
  <c r="R253" i="1"/>
  <c r="R245" i="1"/>
  <c r="R237" i="1"/>
  <c r="R229" i="1"/>
  <c r="R221" i="1"/>
  <c r="R213" i="1"/>
  <c r="R199" i="1"/>
  <c r="R179" i="1"/>
  <c r="R171" i="1"/>
  <c r="R155" i="1"/>
  <c r="R147" i="1"/>
  <c r="R139" i="1"/>
  <c r="R131" i="1"/>
  <c r="R123" i="1"/>
  <c r="R115" i="1"/>
  <c r="R107" i="1"/>
  <c r="R99" i="1"/>
  <c r="R88" i="1"/>
  <c r="R80" i="1"/>
  <c r="R72" i="1"/>
  <c r="R64" i="1"/>
  <c r="R56" i="1"/>
  <c r="R48" i="1"/>
  <c r="R40" i="1"/>
  <c r="R32" i="1"/>
  <c r="R24" i="1"/>
  <c r="R16" i="1"/>
  <c r="R321" i="1"/>
  <c r="R365" i="1"/>
  <c r="R343" i="1"/>
  <c r="R52" i="1"/>
  <c r="R44" i="1"/>
  <c r="R36" i="1"/>
  <c r="R28" i="1"/>
  <c r="R20" i="1"/>
  <c r="R12" i="1"/>
  <c r="M2" i="1"/>
  <c r="R9" i="1"/>
  <c r="R488" i="1" l="1"/>
  <c r="K865" i="1"/>
  <c r="K885" i="1"/>
  <c r="K847" i="1"/>
  <c r="P847" i="1" s="1"/>
  <c r="K514" i="1"/>
  <c r="K515" i="1"/>
  <c r="K864" i="1"/>
  <c r="K866" i="1"/>
  <c r="K886" i="1"/>
  <c r="K846" i="1"/>
  <c r="P846" i="1" s="1"/>
  <c r="K535" i="1"/>
  <c r="O1097" i="1"/>
  <c r="P1097" i="1" s="1"/>
  <c r="O755" i="1"/>
  <c r="P755" i="1" s="1"/>
  <c r="O747" i="1"/>
  <c r="P747" i="1" s="1"/>
  <c r="O739" i="1"/>
  <c r="P739" i="1" s="1"/>
  <c r="O728" i="1"/>
  <c r="P728" i="1" s="1"/>
  <c r="O720" i="1"/>
  <c r="P720" i="1" s="1"/>
  <c r="O712" i="1"/>
  <c r="P712" i="1" s="1"/>
  <c r="O704" i="1"/>
  <c r="P704" i="1" s="1"/>
  <c r="O696" i="1"/>
  <c r="P696" i="1" s="1"/>
  <c r="O688" i="1"/>
  <c r="P688" i="1" s="1"/>
  <c r="O680" i="1"/>
  <c r="P680" i="1" s="1"/>
  <c r="O672" i="1"/>
  <c r="P672" i="1" s="1"/>
  <c r="O1093" i="1"/>
  <c r="P1093" i="1" s="1"/>
  <c r="O1085" i="1"/>
  <c r="P1085" i="1" s="1"/>
  <c r="O1077" i="1"/>
  <c r="P1077" i="1" s="1"/>
  <c r="O1065" i="1"/>
  <c r="P1065" i="1" s="1"/>
  <c r="O1057" i="1"/>
  <c r="P1057" i="1" s="1"/>
  <c r="O1049" i="1"/>
  <c r="P1049" i="1" s="1"/>
  <c r="O1041" i="1"/>
  <c r="P1041" i="1" s="1"/>
  <c r="O1033" i="1"/>
  <c r="P1033" i="1" s="1"/>
  <c r="O1025" i="1"/>
  <c r="P1025" i="1" s="1"/>
  <c r="O1017" i="1"/>
  <c r="P1017" i="1" s="1"/>
  <c r="O1009" i="1"/>
  <c r="P1009" i="1" s="1"/>
  <c r="O1001" i="1"/>
  <c r="P1001" i="1" s="1"/>
  <c r="O993" i="1"/>
  <c r="P993" i="1" s="1"/>
  <c r="O985" i="1"/>
  <c r="P985" i="1" s="1"/>
  <c r="O969" i="1"/>
  <c r="P969" i="1" s="1"/>
  <c r="O961" i="1"/>
  <c r="P961" i="1" s="1"/>
  <c r="O953" i="1"/>
  <c r="P953" i="1" s="1"/>
  <c r="O945" i="1"/>
  <c r="P945" i="1" s="1"/>
  <c r="O937" i="1"/>
  <c r="P937" i="1" s="1"/>
  <c r="O929" i="1"/>
  <c r="P929" i="1" s="1"/>
  <c r="O921" i="1"/>
  <c r="P921" i="1" s="1"/>
  <c r="O909" i="1"/>
  <c r="P909" i="1" s="1"/>
  <c r="O901" i="1"/>
  <c r="P901" i="1" s="1"/>
  <c r="O893" i="1"/>
  <c r="P893" i="1" s="1"/>
  <c r="O828" i="1"/>
  <c r="P828" i="1" s="1"/>
  <c r="O743" i="1"/>
  <c r="P743" i="1" s="1"/>
  <c r="O724" i="1"/>
  <c r="P724" i="1" s="1"/>
  <c r="O708" i="1"/>
  <c r="P708" i="1" s="1"/>
  <c r="O692" i="1"/>
  <c r="P692" i="1" s="1"/>
  <c r="O676" i="1"/>
  <c r="P676" i="1" s="1"/>
  <c r="O661" i="1"/>
  <c r="P661" i="1" s="1"/>
  <c r="O653" i="1"/>
  <c r="P653" i="1" s="1"/>
  <c r="O645" i="1"/>
  <c r="P645" i="1" s="1"/>
  <c r="O637" i="1"/>
  <c r="P637" i="1" s="1"/>
  <c r="O629" i="1"/>
  <c r="P629" i="1" s="1"/>
  <c r="O621" i="1"/>
  <c r="P621" i="1" s="1"/>
  <c r="O613" i="1"/>
  <c r="P613" i="1" s="1"/>
  <c r="O605" i="1"/>
  <c r="P605" i="1" s="1"/>
  <c r="O597" i="1"/>
  <c r="P597" i="1" s="1"/>
  <c r="O586" i="1"/>
  <c r="P586" i="1" s="1"/>
  <c r="O578" i="1"/>
  <c r="P578" i="1" s="1"/>
  <c r="O570" i="1"/>
  <c r="P570" i="1" s="1"/>
  <c r="O562" i="1"/>
  <c r="P562" i="1" s="1"/>
  <c r="O554" i="1"/>
  <c r="P554" i="1" s="1"/>
  <c r="O546" i="1"/>
  <c r="P546" i="1" s="1"/>
  <c r="O538" i="1"/>
  <c r="P538" i="1" s="1"/>
  <c r="O522" i="1"/>
  <c r="P522" i="1" s="1"/>
  <c r="O504" i="1"/>
  <c r="P504" i="1" s="1"/>
  <c r="O487" i="1"/>
  <c r="P487" i="1" s="1"/>
  <c r="O479" i="1"/>
  <c r="P479" i="1" s="1"/>
  <c r="O465" i="1"/>
  <c r="P465" i="1" s="1"/>
  <c r="O453" i="1"/>
  <c r="P453" i="1" s="1"/>
  <c r="O445" i="1"/>
  <c r="P445" i="1" s="1"/>
  <c r="O437" i="1"/>
  <c r="P437" i="1" s="1"/>
  <c r="O429" i="1"/>
  <c r="P429" i="1" s="1"/>
  <c r="O421" i="1"/>
  <c r="P421" i="1" s="1"/>
  <c r="O413" i="1"/>
  <c r="P413" i="1" s="1"/>
  <c r="O15" i="1"/>
  <c r="P15" i="1" s="1"/>
  <c r="O1104" i="1"/>
  <c r="P1104" i="1" s="1"/>
  <c r="O1096" i="1"/>
  <c r="P1096" i="1" s="1"/>
  <c r="O1088" i="1"/>
  <c r="P1088" i="1" s="1"/>
  <c r="O1080" i="1"/>
  <c r="P1080" i="1" s="1"/>
  <c r="O1072" i="1"/>
  <c r="P1072" i="1" s="1"/>
  <c r="O1064" i="1"/>
  <c r="P1064" i="1" s="1"/>
  <c r="O1056" i="1"/>
  <c r="P1056" i="1" s="1"/>
  <c r="O1048" i="1"/>
  <c r="P1048" i="1" s="1"/>
  <c r="O1040" i="1"/>
  <c r="P1040" i="1" s="1"/>
  <c r="O1032" i="1"/>
  <c r="P1032" i="1" s="1"/>
  <c r="O1024" i="1"/>
  <c r="P1024" i="1" s="1"/>
  <c r="O1016" i="1"/>
  <c r="P1016" i="1" s="1"/>
  <c r="O1008" i="1"/>
  <c r="P1008" i="1" s="1"/>
  <c r="O1000" i="1"/>
  <c r="P1000" i="1" s="1"/>
  <c r="O992" i="1"/>
  <c r="P992" i="1" s="1"/>
  <c r="O980" i="1"/>
  <c r="P980" i="1" s="1"/>
  <c r="O972" i="1"/>
  <c r="P972" i="1" s="1"/>
  <c r="O964" i="1"/>
  <c r="P964" i="1" s="1"/>
  <c r="O956" i="1"/>
  <c r="P956" i="1" s="1"/>
  <c r="O948" i="1"/>
  <c r="P948" i="1" s="1"/>
  <c r="O940" i="1"/>
  <c r="P940" i="1" s="1"/>
  <c r="O932" i="1"/>
  <c r="P932" i="1" s="1"/>
  <c r="O924" i="1"/>
  <c r="P924" i="1" s="1"/>
  <c r="O916" i="1"/>
  <c r="P916" i="1" s="1"/>
  <c r="O908" i="1"/>
  <c r="P908" i="1" s="1"/>
  <c r="O900" i="1"/>
  <c r="P900" i="1" s="1"/>
  <c r="O892" i="1"/>
  <c r="P892" i="1" s="1"/>
  <c r="O799" i="1"/>
  <c r="O750" i="1"/>
  <c r="P750" i="1" s="1"/>
  <c r="O742" i="1"/>
  <c r="P742" i="1" s="1"/>
  <c r="O734" i="1"/>
  <c r="P734" i="1" s="1"/>
  <c r="O723" i="1"/>
  <c r="P723" i="1" s="1"/>
  <c r="O715" i="1"/>
  <c r="P715" i="1" s="1"/>
  <c r="O707" i="1"/>
  <c r="P707" i="1" s="1"/>
  <c r="O699" i="1"/>
  <c r="P699" i="1" s="1"/>
  <c r="O691" i="1"/>
  <c r="P691" i="1" s="1"/>
  <c r="O683" i="1"/>
  <c r="P683" i="1" s="1"/>
  <c r="O668" i="1"/>
  <c r="P668" i="1" s="1"/>
  <c r="O660" i="1"/>
  <c r="P660" i="1" s="1"/>
  <c r="O1089" i="1"/>
  <c r="P1089" i="1" s="1"/>
  <c r="O1073" i="1"/>
  <c r="P1073" i="1" s="1"/>
  <c r="O1053" i="1"/>
  <c r="P1053" i="1" s="1"/>
  <c r="O1037" i="1"/>
  <c r="P1037" i="1" s="1"/>
  <c r="O1021" i="1"/>
  <c r="P1021" i="1" s="1"/>
  <c r="O1005" i="1"/>
  <c r="P1005" i="1" s="1"/>
  <c r="O989" i="1"/>
  <c r="P989" i="1" s="1"/>
  <c r="O965" i="1"/>
  <c r="P965" i="1" s="1"/>
  <c r="O949" i="1"/>
  <c r="P949" i="1" s="1"/>
  <c r="O933" i="1"/>
  <c r="P933" i="1" s="1"/>
  <c r="O913" i="1"/>
  <c r="P913" i="1" s="1"/>
  <c r="O897" i="1"/>
  <c r="P897" i="1" s="1"/>
  <c r="O800" i="1"/>
  <c r="O786" i="1"/>
  <c r="O735" i="1"/>
  <c r="P735" i="1" s="1"/>
  <c r="O700" i="1"/>
  <c r="P700" i="1" s="1"/>
  <c r="O665" i="1"/>
  <c r="P665" i="1" s="1"/>
  <c r="O649" i="1"/>
  <c r="P649" i="1" s="1"/>
  <c r="O633" i="1"/>
  <c r="P633" i="1" s="1"/>
  <c r="O617" i="1"/>
  <c r="P617" i="1" s="1"/>
  <c r="O601" i="1"/>
  <c r="P601" i="1" s="1"/>
  <c r="O582" i="1"/>
  <c r="P582" i="1" s="1"/>
  <c r="O566" i="1"/>
  <c r="P566" i="1" s="1"/>
  <c r="O550" i="1"/>
  <c r="P550" i="1" s="1"/>
  <c r="O526" i="1"/>
  <c r="P526" i="1" s="1"/>
  <c r="O500" i="1"/>
  <c r="P500" i="1" s="1"/>
  <c r="O472" i="1"/>
  <c r="P472" i="1" s="1"/>
  <c r="O449" i="1"/>
  <c r="P449" i="1" s="1"/>
  <c r="O433" i="1"/>
  <c r="P433" i="1" s="1"/>
  <c r="O417" i="1"/>
  <c r="P417" i="1" s="1"/>
  <c r="O11" i="1"/>
  <c r="P11" i="1" s="1"/>
  <c r="O1092" i="1"/>
  <c r="P1092" i="1" s="1"/>
  <c r="O1076" i="1"/>
  <c r="P1076" i="1" s="1"/>
  <c r="O1060" i="1"/>
  <c r="P1060" i="1" s="1"/>
  <c r="O1044" i="1"/>
  <c r="P1044" i="1" s="1"/>
  <c r="O1028" i="1"/>
  <c r="P1028" i="1" s="1"/>
  <c r="O1012" i="1"/>
  <c r="P1012" i="1" s="1"/>
  <c r="O996" i="1"/>
  <c r="P996" i="1" s="1"/>
  <c r="O976" i="1"/>
  <c r="P976" i="1" s="1"/>
  <c r="O960" i="1"/>
  <c r="P960" i="1" s="1"/>
  <c r="O944" i="1"/>
  <c r="P944" i="1" s="1"/>
  <c r="O928" i="1"/>
  <c r="P928" i="1" s="1"/>
  <c r="O912" i="1"/>
  <c r="P912" i="1" s="1"/>
  <c r="O896" i="1"/>
  <c r="P896" i="1" s="1"/>
  <c r="O754" i="1"/>
  <c r="P754" i="1" s="1"/>
  <c r="O738" i="1"/>
  <c r="P738" i="1" s="1"/>
  <c r="O719" i="1"/>
  <c r="P719" i="1" s="1"/>
  <c r="O703" i="1"/>
  <c r="P703" i="1" s="1"/>
  <c r="O687" i="1"/>
  <c r="P687" i="1" s="1"/>
  <c r="O664" i="1"/>
  <c r="P664" i="1" s="1"/>
  <c r="O652" i="1"/>
  <c r="P652" i="1" s="1"/>
  <c r="O640" i="1"/>
  <c r="P640" i="1" s="1"/>
  <c r="O632" i="1"/>
  <c r="P632" i="1" s="1"/>
  <c r="O624" i="1"/>
  <c r="P624" i="1" s="1"/>
  <c r="O616" i="1"/>
  <c r="P616" i="1" s="1"/>
  <c r="O608" i="1"/>
  <c r="P608" i="1" s="1"/>
  <c r="O600" i="1"/>
  <c r="P600" i="1" s="1"/>
  <c r="O589" i="1"/>
  <c r="P589" i="1" s="1"/>
  <c r="O577" i="1"/>
  <c r="P577" i="1" s="1"/>
  <c r="O569" i="1"/>
  <c r="P569" i="1" s="1"/>
  <c r="O561" i="1"/>
  <c r="P561" i="1" s="1"/>
  <c r="O553" i="1"/>
  <c r="P553" i="1" s="1"/>
  <c r="O545" i="1"/>
  <c r="P545" i="1" s="1"/>
  <c r="O537" i="1"/>
  <c r="P537" i="1" s="1"/>
  <c r="O529" i="1"/>
  <c r="P529" i="1" s="1"/>
  <c r="O521" i="1"/>
  <c r="P521" i="1" s="1"/>
  <c r="O503" i="1"/>
  <c r="P503" i="1" s="1"/>
  <c r="O486" i="1"/>
  <c r="P486" i="1" s="1"/>
  <c r="O478" i="1"/>
  <c r="P478" i="1" s="1"/>
  <c r="O464" i="1"/>
  <c r="P464" i="1" s="1"/>
  <c r="O456" i="1"/>
  <c r="P456" i="1" s="1"/>
  <c r="O448" i="1"/>
  <c r="P448" i="1" s="1"/>
  <c r="O440" i="1"/>
  <c r="P440" i="1" s="1"/>
  <c r="O432" i="1"/>
  <c r="P432" i="1" s="1"/>
  <c r="O424" i="1"/>
  <c r="P424" i="1" s="1"/>
  <c r="O416" i="1"/>
  <c r="P416" i="1" s="1"/>
  <c r="O78" i="1"/>
  <c r="P78" i="1" s="1"/>
  <c r="O10" i="1"/>
  <c r="P10" i="1" s="1"/>
  <c r="O1106" i="1"/>
  <c r="P1106" i="1" s="1"/>
  <c r="O1086" i="1"/>
  <c r="P1086" i="1" s="1"/>
  <c r="O1063" i="1"/>
  <c r="P1063" i="1" s="1"/>
  <c r="O1047" i="1"/>
  <c r="P1047" i="1" s="1"/>
  <c r="O1031" i="1"/>
  <c r="P1031" i="1" s="1"/>
  <c r="O1015" i="1"/>
  <c r="P1015" i="1" s="1"/>
  <c r="O999" i="1"/>
  <c r="P999" i="1" s="1"/>
  <c r="O986" i="1"/>
  <c r="P986" i="1" s="1"/>
  <c r="O966" i="1"/>
  <c r="P966" i="1" s="1"/>
  <c r="O950" i="1"/>
  <c r="P950" i="1" s="1"/>
  <c r="O934" i="1"/>
  <c r="P934" i="1" s="1"/>
  <c r="O918" i="1"/>
  <c r="P918" i="1" s="1"/>
  <c r="O903" i="1"/>
  <c r="P903" i="1" s="1"/>
  <c r="O801" i="1"/>
  <c r="O741" i="1"/>
  <c r="P741" i="1" s="1"/>
  <c r="O1061" i="1"/>
  <c r="P1061" i="1" s="1"/>
  <c r="O1029" i="1"/>
  <c r="P1029" i="1" s="1"/>
  <c r="O997" i="1"/>
  <c r="P997" i="1" s="1"/>
  <c r="O957" i="1"/>
  <c r="P957" i="1" s="1"/>
  <c r="O925" i="1"/>
  <c r="P925" i="1" s="1"/>
  <c r="O859" i="1"/>
  <c r="P859" i="1" s="1"/>
  <c r="O751" i="1"/>
  <c r="P751" i="1" s="1"/>
  <c r="O716" i="1"/>
  <c r="P716" i="1" s="1"/>
  <c r="O684" i="1"/>
  <c r="P684" i="1" s="1"/>
  <c r="O657" i="1"/>
  <c r="P657" i="1" s="1"/>
  <c r="O641" i="1"/>
  <c r="P641" i="1" s="1"/>
  <c r="O625" i="1"/>
  <c r="P625" i="1" s="1"/>
  <c r="O609" i="1"/>
  <c r="P609" i="1" s="1"/>
  <c r="O590" i="1"/>
  <c r="P590" i="1" s="1"/>
  <c r="O574" i="1"/>
  <c r="P574" i="1" s="1"/>
  <c r="O558" i="1"/>
  <c r="P558" i="1" s="1"/>
  <c r="O542" i="1"/>
  <c r="P542" i="1" s="1"/>
  <c r="O518" i="1"/>
  <c r="P518" i="1" s="1"/>
  <c r="O483" i="1"/>
  <c r="P483" i="1" s="1"/>
  <c r="O457" i="1"/>
  <c r="P457" i="1" s="1"/>
  <c r="O441" i="1"/>
  <c r="P441" i="1" s="1"/>
  <c r="O425" i="1"/>
  <c r="P425" i="1" s="1"/>
  <c r="O409" i="1"/>
  <c r="P409" i="1" s="1"/>
  <c r="O1100" i="1"/>
  <c r="P1100" i="1" s="1"/>
  <c r="O1084" i="1"/>
  <c r="P1084" i="1" s="1"/>
  <c r="O1068" i="1"/>
  <c r="P1068" i="1" s="1"/>
  <c r="O1052" i="1"/>
  <c r="P1052" i="1" s="1"/>
  <c r="O1036" i="1"/>
  <c r="P1036" i="1" s="1"/>
  <c r="O1020" i="1"/>
  <c r="P1020" i="1" s="1"/>
  <c r="O1004" i="1"/>
  <c r="P1004" i="1" s="1"/>
  <c r="O984" i="1"/>
  <c r="P984" i="1" s="1"/>
  <c r="O968" i="1"/>
  <c r="P968" i="1" s="1"/>
  <c r="O952" i="1"/>
  <c r="P952" i="1" s="1"/>
  <c r="O936" i="1"/>
  <c r="P936" i="1" s="1"/>
  <c r="O920" i="1"/>
  <c r="P920" i="1" s="1"/>
  <c r="O904" i="1"/>
  <c r="P904" i="1" s="1"/>
  <c r="O831" i="1"/>
  <c r="P831" i="1" s="1"/>
  <c r="O746" i="1"/>
  <c r="P746" i="1" s="1"/>
  <c r="O727" i="1"/>
  <c r="P727" i="1" s="1"/>
  <c r="O711" i="1"/>
  <c r="P711" i="1" s="1"/>
  <c r="O695" i="1"/>
  <c r="P695" i="1" s="1"/>
  <c r="O679" i="1"/>
  <c r="P679" i="1" s="1"/>
  <c r="O656" i="1"/>
  <c r="P656" i="1" s="1"/>
  <c r="O636" i="1"/>
  <c r="P636" i="1" s="1"/>
  <c r="O628" i="1"/>
  <c r="P628" i="1" s="1"/>
  <c r="O620" i="1"/>
  <c r="P620" i="1" s="1"/>
  <c r="O612" i="1"/>
  <c r="P612" i="1" s="1"/>
  <c r="O604" i="1"/>
  <c r="P604" i="1" s="1"/>
  <c r="O596" i="1"/>
  <c r="P596" i="1" s="1"/>
  <c r="O585" i="1"/>
  <c r="P585" i="1" s="1"/>
  <c r="O573" i="1"/>
  <c r="P573" i="1" s="1"/>
  <c r="O565" i="1"/>
  <c r="P565" i="1" s="1"/>
  <c r="O557" i="1"/>
  <c r="P557" i="1" s="1"/>
  <c r="O549" i="1"/>
  <c r="P549" i="1" s="1"/>
  <c r="O541" i="1"/>
  <c r="P541" i="1" s="1"/>
  <c r="O533" i="1"/>
  <c r="P533" i="1" s="1"/>
  <c r="O525" i="1"/>
  <c r="P525" i="1" s="1"/>
  <c r="O517" i="1"/>
  <c r="P517" i="1" s="1"/>
  <c r="O499" i="1"/>
  <c r="P499" i="1" s="1"/>
  <c r="O482" i="1"/>
  <c r="P482" i="1" s="1"/>
  <c r="O471" i="1"/>
  <c r="P471" i="1" s="1"/>
  <c r="O460" i="1"/>
  <c r="P460" i="1" s="1"/>
  <c r="O452" i="1"/>
  <c r="P452" i="1" s="1"/>
  <c r="O444" i="1"/>
  <c r="P444" i="1" s="1"/>
  <c r="O436" i="1"/>
  <c r="P436" i="1" s="1"/>
  <c r="O428" i="1"/>
  <c r="P428" i="1" s="1"/>
  <c r="O420" i="1"/>
  <c r="P420" i="1" s="1"/>
  <c r="O412" i="1"/>
  <c r="P412" i="1" s="1"/>
  <c r="O14" i="1"/>
  <c r="P14" i="1" s="1"/>
  <c r="O1110" i="1"/>
  <c r="P1110" i="1" s="1"/>
  <c r="O1094" i="1"/>
  <c r="P1094" i="1" s="1"/>
  <c r="O1070" i="1"/>
  <c r="P1070" i="1" s="1"/>
  <c r="O1055" i="1"/>
  <c r="P1055" i="1" s="1"/>
  <c r="O1039" i="1"/>
  <c r="P1039" i="1" s="1"/>
  <c r="O1023" i="1"/>
  <c r="P1023" i="1" s="1"/>
  <c r="O1007" i="1"/>
  <c r="P1007" i="1" s="1"/>
  <c r="O991" i="1"/>
  <c r="P991" i="1" s="1"/>
  <c r="O978" i="1"/>
  <c r="P978" i="1" s="1"/>
  <c r="O958" i="1"/>
  <c r="P958" i="1" s="1"/>
  <c r="O942" i="1"/>
  <c r="P942" i="1" s="1"/>
  <c r="O926" i="1"/>
  <c r="P926" i="1" s="1"/>
  <c r="O911" i="1"/>
  <c r="P911" i="1" s="1"/>
  <c r="O895" i="1"/>
  <c r="P895" i="1" s="1"/>
  <c r="O749" i="1"/>
  <c r="P749" i="1" s="1"/>
  <c r="O1013" i="1"/>
  <c r="P1013" i="1" s="1"/>
  <c r="O644" i="1"/>
  <c r="P644" i="1" s="1"/>
  <c r="O733" i="1"/>
  <c r="P733" i="1" s="1"/>
  <c r="O714" i="1"/>
  <c r="P714" i="1" s="1"/>
  <c r="O698" i="1"/>
  <c r="P698" i="1" s="1"/>
  <c r="O682" i="1"/>
  <c r="P682" i="1" s="1"/>
  <c r="O658" i="1"/>
  <c r="P658" i="1" s="1"/>
  <c r="O642" i="1"/>
  <c r="P642" i="1" s="1"/>
  <c r="O626" i="1"/>
  <c r="P626" i="1" s="1"/>
  <c r="O610" i="1"/>
  <c r="P610" i="1" s="1"/>
  <c r="O591" i="1"/>
  <c r="P591" i="1" s="1"/>
  <c r="O576" i="1"/>
  <c r="P576" i="1" s="1"/>
  <c r="O560" i="1"/>
  <c r="P560" i="1" s="1"/>
  <c r="O544" i="1"/>
  <c r="P544" i="1" s="1"/>
  <c r="O531" i="1"/>
  <c r="P531" i="1" s="1"/>
  <c r="O516" i="1"/>
  <c r="P516" i="1" s="1"/>
  <c r="O477" i="1"/>
  <c r="P477" i="1" s="1"/>
  <c r="O458" i="1"/>
  <c r="P458" i="1" s="1"/>
  <c r="O442" i="1"/>
  <c r="P442" i="1" s="1"/>
  <c r="O426" i="1"/>
  <c r="P426" i="1" s="1"/>
  <c r="O410" i="1"/>
  <c r="P410" i="1" s="1"/>
  <c r="O1099" i="1"/>
  <c r="P1099" i="1" s="1"/>
  <c r="O1083" i="1"/>
  <c r="P1083" i="1" s="1"/>
  <c r="O1062" i="1"/>
  <c r="P1062" i="1" s="1"/>
  <c r="O1046" i="1"/>
  <c r="P1046" i="1" s="1"/>
  <c r="O1030" i="1"/>
  <c r="P1030" i="1" s="1"/>
  <c r="O1006" i="1"/>
  <c r="P1006" i="1" s="1"/>
  <c r="O990" i="1"/>
  <c r="P990" i="1" s="1"/>
  <c r="O971" i="1"/>
  <c r="P971" i="1" s="1"/>
  <c r="O955" i="1"/>
  <c r="P955" i="1" s="1"/>
  <c r="O939" i="1"/>
  <c r="P939" i="1" s="1"/>
  <c r="O923" i="1"/>
  <c r="P923" i="1" s="1"/>
  <c r="O902" i="1"/>
  <c r="P902" i="1" s="1"/>
  <c r="O857" i="1"/>
  <c r="P857" i="1" s="1"/>
  <c r="O797" i="1"/>
  <c r="O748" i="1"/>
  <c r="P748" i="1" s="1"/>
  <c r="O729" i="1"/>
  <c r="P729" i="1" s="1"/>
  <c r="O713" i="1"/>
  <c r="P713" i="1" s="1"/>
  <c r="O697" i="1"/>
  <c r="P697" i="1" s="1"/>
  <c r="O681" i="1"/>
  <c r="P681" i="1" s="1"/>
  <c r="O655" i="1"/>
  <c r="P655" i="1" s="1"/>
  <c r="O639" i="1"/>
  <c r="P639" i="1" s="1"/>
  <c r="O623" i="1"/>
  <c r="P623" i="1" s="1"/>
  <c r="O599" i="1"/>
  <c r="P599" i="1" s="1"/>
  <c r="O575" i="1"/>
  <c r="P575" i="1" s="1"/>
  <c r="O559" i="1"/>
  <c r="P559" i="1" s="1"/>
  <c r="O543" i="1"/>
  <c r="P543" i="1" s="1"/>
  <c r="O505" i="1"/>
  <c r="P505" i="1" s="1"/>
  <c r="O484" i="1"/>
  <c r="P484" i="1" s="1"/>
  <c r="O462" i="1"/>
  <c r="P462" i="1" s="1"/>
  <c r="O447" i="1"/>
  <c r="P447" i="1" s="1"/>
  <c r="O431" i="1"/>
  <c r="P431" i="1" s="1"/>
  <c r="O415" i="1"/>
  <c r="P415" i="1" s="1"/>
  <c r="O1103" i="1"/>
  <c r="P1103" i="1" s="1"/>
  <c r="O1082" i="1"/>
  <c r="P1082" i="1" s="1"/>
  <c r="O1067" i="1"/>
  <c r="P1067" i="1" s="1"/>
  <c r="O1051" i="1"/>
  <c r="P1051" i="1" s="1"/>
  <c r="O1035" i="1"/>
  <c r="P1035" i="1" s="1"/>
  <c r="O1019" i="1"/>
  <c r="P1019" i="1" s="1"/>
  <c r="O1003" i="1"/>
  <c r="P1003" i="1" s="1"/>
  <c r="O982" i="1"/>
  <c r="P982" i="1" s="1"/>
  <c r="O962" i="1"/>
  <c r="P962" i="1" s="1"/>
  <c r="O946" i="1"/>
  <c r="P946" i="1" s="1"/>
  <c r="O930" i="1"/>
  <c r="P930" i="1" s="1"/>
  <c r="O915" i="1"/>
  <c r="P915" i="1" s="1"/>
  <c r="O899" i="1"/>
  <c r="P899" i="1" s="1"/>
  <c r="O845" i="1"/>
  <c r="P845" i="1" s="1"/>
  <c r="O753" i="1"/>
  <c r="P753" i="1" s="1"/>
  <c r="O737" i="1"/>
  <c r="P737" i="1" s="1"/>
  <c r="O718" i="1"/>
  <c r="P718" i="1" s="1"/>
  <c r="O702" i="1"/>
  <c r="P702" i="1" s="1"/>
  <c r="O686" i="1"/>
  <c r="P686" i="1" s="1"/>
  <c r="O673" i="1"/>
  <c r="P673" i="1" s="1"/>
  <c r="O654" i="1"/>
  <c r="P654" i="1" s="1"/>
  <c r="O630" i="1"/>
  <c r="P630" i="1" s="1"/>
  <c r="O614" i="1"/>
  <c r="P614" i="1" s="1"/>
  <c r="O598" i="1"/>
  <c r="P598" i="1" s="1"/>
  <c r="O580" i="1"/>
  <c r="P580" i="1" s="1"/>
  <c r="O564" i="1"/>
  <c r="P564" i="1" s="1"/>
  <c r="O548" i="1"/>
  <c r="P548" i="1" s="1"/>
  <c r="O528" i="1"/>
  <c r="P528" i="1" s="1"/>
  <c r="O502" i="1"/>
  <c r="P502" i="1" s="1"/>
  <c r="O481" i="1"/>
  <c r="P481" i="1" s="1"/>
  <c r="O454" i="1"/>
  <c r="P454" i="1" s="1"/>
  <c r="O438" i="1"/>
  <c r="P438" i="1" s="1"/>
  <c r="O422" i="1"/>
  <c r="P422" i="1" s="1"/>
  <c r="O271" i="1"/>
  <c r="P271" i="1" s="1"/>
  <c r="O81" i="1"/>
  <c r="P81" i="1" s="1"/>
  <c r="O981" i="1"/>
  <c r="P981" i="1" s="1"/>
  <c r="O785" i="1"/>
  <c r="O791" i="1"/>
  <c r="O1081" i="1"/>
  <c r="P1081" i="1" s="1"/>
  <c r="O941" i="1"/>
  <c r="P941" i="1" s="1"/>
  <c r="O722" i="1"/>
  <c r="P722" i="1" s="1"/>
  <c r="O706" i="1"/>
  <c r="P706" i="1" s="1"/>
  <c r="O690" i="1"/>
  <c r="P690" i="1" s="1"/>
  <c r="O666" i="1"/>
  <c r="P666" i="1" s="1"/>
  <c r="O650" i="1"/>
  <c r="P650" i="1" s="1"/>
  <c r="O634" i="1"/>
  <c r="P634" i="1" s="1"/>
  <c r="O618" i="1"/>
  <c r="P618" i="1" s="1"/>
  <c r="O602" i="1"/>
  <c r="P602" i="1" s="1"/>
  <c r="O583" i="1"/>
  <c r="P583" i="1" s="1"/>
  <c r="O568" i="1"/>
  <c r="P568" i="1" s="1"/>
  <c r="O552" i="1"/>
  <c r="P552" i="1" s="1"/>
  <c r="O536" i="1"/>
  <c r="P536" i="1" s="1"/>
  <c r="O524" i="1"/>
  <c r="P524" i="1" s="1"/>
  <c r="O485" i="1"/>
  <c r="P485" i="1" s="1"/>
  <c r="O463" i="1"/>
  <c r="P463" i="1" s="1"/>
  <c r="O450" i="1"/>
  <c r="P450" i="1" s="1"/>
  <c r="O434" i="1"/>
  <c r="P434" i="1" s="1"/>
  <c r="O418" i="1"/>
  <c r="P418" i="1" s="1"/>
  <c r="O12" i="1"/>
  <c r="P12" i="1" s="1"/>
  <c r="O1091" i="1"/>
  <c r="P1091" i="1" s="1"/>
  <c r="O1075" i="1"/>
  <c r="P1075" i="1" s="1"/>
  <c r="O1054" i="1"/>
  <c r="P1054" i="1" s="1"/>
  <c r="O1038" i="1"/>
  <c r="P1038" i="1" s="1"/>
  <c r="O1022" i="1"/>
  <c r="P1022" i="1" s="1"/>
  <c r="O998" i="1"/>
  <c r="P998" i="1" s="1"/>
  <c r="O983" i="1"/>
  <c r="P983" i="1" s="1"/>
  <c r="O963" i="1"/>
  <c r="P963" i="1" s="1"/>
  <c r="O947" i="1"/>
  <c r="P947" i="1" s="1"/>
  <c r="O931" i="1"/>
  <c r="P931" i="1" s="1"/>
  <c r="O910" i="1"/>
  <c r="P910" i="1" s="1"/>
  <c r="O894" i="1"/>
  <c r="P894" i="1" s="1"/>
  <c r="O853" i="1"/>
  <c r="P853" i="1" s="1"/>
  <c r="O756" i="1"/>
  <c r="P756" i="1" s="1"/>
  <c r="O740" i="1"/>
  <c r="P740" i="1" s="1"/>
  <c r="O721" i="1"/>
  <c r="P721" i="1" s="1"/>
  <c r="O705" i="1"/>
  <c r="P705" i="1" s="1"/>
  <c r="O689" i="1"/>
  <c r="P689" i="1" s="1"/>
  <c r="O663" i="1"/>
  <c r="P663" i="1" s="1"/>
  <c r="O647" i="1"/>
  <c r="P647" i="1" s="1"/>
  <c r="O631" i="1"/>
  <c r="P631" i="1" s="1"/>
  <c r="O615" i="1"/>
  <c r="P615" i="1" s="1"/>
  <c r="O588" i="1"/>
  <c r="P588" i="1" s="1"/>
  <c r="O567" i="1"/>
  <c r="P567" i="1" s="1"/>
  <c r="O551" i="1"/>
  <c r="P551" i="1" s="1"/>
  <c r="O523" i="1"/>
  <c r="P523" i="1" s="1"/>
  <c r="O492" i="1"/>
  <c r="P492" i="1" s="1"/>
  <c r="O476" i="1"/>
  <c r="P476" i="1" s="1"/>
  <c r="O455" i="1"/>
  <c r="P455" i="1" s="1"/>
  <c r="O439" i="1"/>
  <c r="P439" i="1" s="1"/>
  <c r="O423" i="1"/>
  <c r="P423" i="1" s="1"/>
  <c r="O9" i="1"/>
  <c r="P9" i="1" s="1"/>
  <c r="O1098" i="1"/>
  <c r="P1098" i="1" s="1"/>
  <c r="O1074" i="1"/>
  <c r="P1074" i="1" s="1"/>
  <c r="O1059" i="1"/>
  <c r="P1059" i="1" s="1"/>
  <c r="O1043" i="1"/>
  <c r="P1043" i="1" s="1"/>
  <c r="O1027" i="1"/>
  <c r="P1027" i="1" s="1"/>
  <c r="O1011" i="1"/>
  <c r="P1011" i="1" s="1"/>
  <c r="O995" i="1"/>
  <c r="P995" i="1" s="1"/>
  <c r="O970" i="1"/>
  <c r="P970" i="1" s="1"/>
  <c r="O954" i="1"/>
  <c r="P954" i="1" s="1"/>
  <c r="O938" i="1"/>
  <c r="P938" i="1" s="1"/>
  <c r="O922" i="1"/>
  <c r="P922" i="1" s="1"/>
  <c r="O907" i="1"/>
  <c r="P907" i="1" s="1"/>
  <c r="O891" i="1"/>
  <c r="P891" i="1" s="1"/>
  <c r="O796" i="1"/>
  <c r="O745" i="1"/>
  <c r="P745" i="1" s="1"/>
  <c r="O726" i="1"/>
  <c r="P726" i="1" s="1"/>
  <c r="O710" i="1"/>
  <c r="P710" i="1" s="1"/>
  <c r="O694" i="1"/>
  <c r="P694" i="1" s="1"/>
  <c r="O678" i="1"/>
  <c r="P678" i="1" s="1"/>
  <c r="O662" i="1"/>
  <c r="P662" i="1" s="1"/>
  <c r="O638" i="1"/>
  <c r="P638" i="1" s="1"/>
  <c r="O622" i="1"/>
  <c r="P622" i="1" s="1"/>
  <c r="O606" i="1"/>
  <c r="P606" i="1" s="1"/>
  <c r="O587" i="1"/>
  <c r="P587" i="1" s="1"/>
  <c r="O572" i="1"/>
  <c r="P572" i="1" s="1"/>
  <c r="O556" i="1"/>
  <c r="P556" i="1" s="1"/>
  <c r="O540" i="1"/>
  <c r="P540" i="1" s="1"/>
  <c r="O520" i="1"/>
  <c r="P520" i="1" s="1"/>
  <c r="O489" i="1"/>
  <c r="P489" i="1" s="1"/>
  <c r="O467" i="1"/>
  <c r="P467" i="1" s="1"/>
  <c r="O446" i="1"/>
  <c r="P446" i="1" s="1"/>
  <c r="O430" i="1"/>
  <c r="P430" i="1" s="1"/>
  <c r="O414" i="1"/>
  <c r="P414" i="1" s="1"/>
  <c r="O255" i="1"/>
  <c r="P255" i="1" s="1"/>
  <c r="O2" i="1"/>
  <c r="O1050" i="1"/>
  <c r="P1050" i="1" s="1"/>
  <c r="O935" i="1"/>
  <c r="P935" i="1" s="1"/>
  <c r="O717" i="1"/>
  <c r="P717" i="1" s="1"/>
  <c r="O611" i="1"/>
  <c r="P611" i="1" s="1"/>
  <c r="O459" i="1"/>
  <c r="P459" i="1" s="1"/>
  <c r="O987" i="1"/>
  <c r="P987" i="1" s="1"/>
  <c r="O725" i="1"/>
  <c r="P725" i="1" s="1"/>
  <c r="O547" i="1"/>
  <c r="P547" i="1" s="1"/>
  <c r="O1034" i="1"/>
  <c r="P1034" i="1" s="1"/>
  <c r="O744" i="1"/>
  <c r="P744" i="1" s="1"/>
  <c r="O1095" i="1"/>
  <c r="P1095" i="1" s="1"/>
  <c r="O635" i="1"/>
  <c r="P635" i="1" s="1"/>
  <c r="O435" i="1"/>
  <c r="P435" i="1" s="1"/>
  <c r="O1066" i="1"/>
  <c r="P1066" i="1" s="1"/>
  <c r="O419" i="1"/>
  <c r="P419" i="1" s="1"/>
  <c r="O951" i="1"/>
  <c r="P951" i="1" s="1"/>
  <c r="O1102" i="1"/>
  <c r="P1102" i="1" s="1"/>
  <c r="O648" i="1"/>
  <c r="P648" i="1" s="1"/>
  <c r="O1018" i="1"/>
  <c r="P1018" i="1" s="1"/>
  <c r="O914" i="1"/>
  <c r="P914" i="1" s="1"/>
  <c r="O685" i="1"/>
  <c r="P685" i="1" s="1"/>
  <c r="O584" i="1"/>
  <c r="P584" i="1" s="1"/>
  <c r="O427" i="1"/>
  <c r="P427" i="1" s="1"/>
  <c r="O974" i="1"/>
  <c r="P974" i="1" s="1"/>
  <c r="O677" i="1"/>
  <c r="P677" i="1" s="1"/>
  <c r="O532" i="1"/>
  <c r="P532" i="1" s="1"/>
  <c r="O1002" i="1"/>
  <c r="P1002" i="1" s="1"/>
  <c r="O693" i="1"/>
  <c r="P693" i="1" s="1"/>
  <c r="O1026" i="1"/>
  <c r="P1026" i="1" s="1"/>
  <c r="O595" i="1"/>
  <c r="P595" i="1" s="1"/>
  <c r="O1010" i="1"/>
  <c r="P1010" i="1" s="1"/>
  <c r="O898" i="1"/>
  <c r="P898" i="1" s="1"/>
  <c r="O959" i="1"/>
  <c r="P959" i="1" s="1"/>
  <c r="O701" i="1"/>
  <c r="P701" i="1" s="1"/>
  <c r="O579" i="1"/>
  <c r="P579" i="1" s="1"/>
  <c r="O488" i="1"/>
  <c r="P488" i="1" s="1"/>
  <c r="O1045" i="1"/>
  <c r="P1045" i="1" s="1"/>
  <c r="O1111" i="1"/>
  <c r="P1111" i="1" s="1"/>
  <c r="O994" i="1"/>
  <c r="P994" i="1" s="1"/>
  <c r="O826" i="1"/>
  <c r="P826" i="1" s="1"/>
  <c r="O667" i="1"/>
  <c r="P667" i="1" s="1"/>
  <c r="O563" i="1"/>
  <c r="P563" i="1" s="1"/>
  <c r="O1079" i="1"/>
  <c r="P1079" i="1" s="1"/>
  <c r="O943" i="1"/>
  <c r="P943" i="1" s="1"/>
  <c r="O651" i="1"/>
  <c r="P651" i="1" s="1"/>
  <c r="O451" i="1"/>
  <c r="P451" i="1" s="1"/>
  <c r="O927" i="1"/>
  <c r="P927" i="1" s="1"/>
  <c r="O603" i="1"/>
  <c r="P603" i="1" s="1"/>
  <c r="O919" i="1"/>
  <c r="P919" i="1" s="1"/>
  <c r="O555" i="1"/>
  <c r="P555" i="1" s="1"/>
  <c r="O539" i="1"/>
  <c r="P539" i="1" s="1"/>
  <c r="O659" i="1"/>
  <c r="P659" i="1" s="1"/>
  <c r="O466" i="1"/>
  <c r="P466" i="1" s="1"/>
  <c r="O627" i="1"/>
  <c r="P627" i="1" s="1"/>
  <c r="O491" i="1"/>
  <c r="P491" i="1" s="1"/>
  <c r="O752" i="1"/>
  <c r="P752" i="1" s="1"/>
  <c r="O906" i="1"/>
  <c r="P906" i="1" s="1"/>
  <c r="O443" i="1"/>
  <c r="P443" i="1" s="1"/>
  <c r="O501" i="1"/>
  <c r="P501" i="1" s="1"/>
  <c r="O643" i="1"/>
  <c r="P643" i="1" s="1"/>
  <c r="O619" i="1"/>
  <c r="P619" i="1" s="1"/>
  <c r="O736" i="1"/>
  <c r="P736" i="1" s="1"/>
  <c r="O1042" i="1"/>
  <c r="P1042" i="1" s="1"/>
  <c r="O905" i="1"/>
  <c r="P905" i="1" s="1"/>
  <c r="O1071" i="1"/>
  <c r="P1071" i="1" s="1"/>
  <c r="O527" i="1"/>
  <c r="P527" i="1" s="1"/>
  <c r="O411" i="1"/>
  <c r="P411" i="1" s="1"/>
  <c r="O480" i="1"/>
  <c r="P480" i="1" s="1"/>
  <c r="O1087" i="1"/>
  <c r="P1087" i="1" s="1"/>
  <c r="O790" i="1"/>
  <c r="O890" i="1"/>
  <c r="P890" i="1" s="1"/>
  <c r="O519" i="1"/>
  <c r="P519" i="1" s="1"/>
  <c r="O967" i="1"/>
  <c r="P967" i="1" s="1"/>
  <c r="O1058" i="1"/>
  <c r="P1058" i="1" s="1"/>
  <c r="O490" i="1"/>
  <c r="P490" i="1" s="1"/>
  <c r="P865" i="1" l="1"/>
  <c r="L865" i="1"/>
  <c r="L866" i="1"/>
  <c r="P866" i="1"/>
  <c r="L886" i="1"/>
  <c r="P886" i="1"/>
  <c r="P864" i="1"/>
  <c r="L864" i="1"/>
  <c r="P885" i="1"/>
  <c r="L885" i="1"/>
  <c r="D1113" i="1"/>
  <c r="D2" i="1"/>
  <c r="J201" i="1"/>
  <c r="R201" i="1" s="1"/>
  <c r="Q2" i="1" s="1"/>
  <c r="Q201" i="1"/>
  <c r="F140" i="1" l="1"/>
  <c r="F1025" i="1"/>
  <c r="F854" i="1"/>
  <c r="F673" i="1"/>
  <c r="F504" i="1"/>
  <c r="F956" i="1"/>
  <c r="F1065" i="1"/>
  <c r="F833" i="1"/>
  <c r="F700" i="1"/>
  <c r="F1040" i="1"/>
  <c r="F786" i="1"/>
  <c r="F380" i="1"/>
  <c r="F21" i="1"/>
  <c r="F430" i="1"/>
  <c r="F453" i="1"/>
  <c r="F1003" i="1"/>
  <c r="F1058" i="1"/>
  <c r="F767" i="1"/>
  <c r="F612" i="1"/>
  <c r="F481" i="1"/>
  <c r="F1020" i="1"/>
  <c r="F902" i="1"/>
  <c r="F805" i="1"/>
  <c r="F605" i="1"/>
  <c r="F995" i="1"/>
  <c r="F776" i="1"/>
  <c r="F491" i="1"/>
  <c r="F218" i="1"/>
  <c r="F219" i="1"/>
  <c r="F333" i="1"/>
  <c r="F984" i="1"/>
  <c r="F1095" i="1"/>
  <c r="F746" i="1"/>
  <c r="F728" i="1"/>
  <c r="F603" i="1"/>
  <c r="F535" i="1"/>
  <c r="F427" i="1"/>
  <c r="F399" i="1"/>
  <c r="F911" i="1"/>
  <c r="F997" i="1"/>
  <c r="F966" i="1"/>
  <c r="F871" i="1"/>
  <c r="F801" i="1"/>
  <c r="F722" i="1"/>
  <c r="F607" i="1"/>
  <c r="F587" i="1"/>
  <c r="F953" i="1"/>
  <c r="F884" i="1"/>
  <c r="F678" i="1"/>
  <c r="F650" i="1"/>
  <c r="F441" i="1"/>
  <c r="F656" i="1"/>
  <c r="F143" i="1"/>
  <c r="F727" i="1"/>
  <c r="F188" i="1"/>
  <c r="F222" i="1"/>
  <c r="F259" i="1"/>
  <c r="F939" i="1"/>
  <c r="F994" i="1"/>
  <c r="F762" i="1"/>
  <c r="F655" i="1"/>
  <c r="F576" i="1"/>
  <c r="F442" i="1"/>
  <c r="F1039" i="1"/>
  <c r="F1096" i="1"/>
  <c r="F751" i="1"/>
  <c r="F646" i="1"/>
  <c r="F922" i="1"/>
  <c r="F625" i="1"/>
  <c r="F591" i="1"/>
  <c r="F338" i="1"/>
  <c r="F335" i="1"/>
  <c r="F105" i="1"/>
  <c r="F920" i="1"/>
  <c r="F1090" i="1"/>
  <c r="F834" i="1"/>
  <c r="F707" i="1"/>
  <c r="F517" i="1"/>
  <c r="F424" i="1"/>
  <c r="F933" i="1"/>
  <c r="F876" i="1"/>
  <c r="F753" i="1"/>
  <c r="F574" i="1"/>
  <c r="F1050" i="1"/>
  <c r="F604" i="1"/>
  <c r="F1104" i="1"/>
  <c r="F1021" i="1"/>
  <c r="F769" i="1"/>
  <c r="F897" i="1"/>
  <c r="F1093" i="1"/>
  <c r="F811" i="1"/>
  <c r="F1048" i="1"/>
  <c r="F961" i="1"/>
  <c r="F930" i="1"/>
  <c r="F881" i="1"/>
  <c r="F794" i="1"/>
  <c r="F686" i="1"/>
  <c r="F633" i="1"/>
  <c r="F510" i="1"/>
  <c r="F534" i="1"/>
  <c r="F461" i="1"/>
  <c r="F892" i="1"/>
  <c r="F975" i="1"/>
  <c r="F1062" i="1"/>
  <c r="F1030" i="1"/>
  <c r="F835" i="1"/>
  <c r="F777" i="1"/>
  <c r="F709" i="1"/>
  <c r="F600" i="1"/>
  <c r="F912" i="1"/>
  <c r="F1082" i="1"/>
  <c r="F826" i="1"/>
  <c r="F729" i="1"/>
  <c r="F582" i="1"/>
  <c r="F416" i="1"/>
  <c r="F432" i="1"/>
  <c r="F55" i="1"/>
  <c r="F439" i="1"/>
  <c r="F779" i="1"/>
  <c r="F47" i="1"/>
  <c r="F903" i="1"/>
  <c r="Q1113" i="1"/>
  <c r="I2" i="1"/>
  <c r="H2" i="1" s="1"/>
  <c r="I1113" i="1"/>
  <c r="B1" i="1" s="1"/>
  <c r="F890" i="1"/>
  <c r="F936" i="1"/>
  <c r="F1000" i="1"/>
  <c r="F891" i="1"/>
  <c r="F955" i="1"/>
  <c r="F1019" i="1"/>
  <c r="F913" i="1"/>
  <c r="F977" i="1"/>
  <c r="F1041" i="1"/>
  <c r="F1106" i="1"/>
  <c r="F1109" i="1"/>
  <c r="F946" i="1"/>
  <c r="F1010" i="1"/>
  <c r="F1076" i="1"/>
  <c r="F1091" i="1"/>
  <c r="F868" i="1"/>
  <c r="F860" i="1"/>
  <c r="F832" i="1"/>
  <c r="F812" i="1"/>
  <c r="F799" i="1"/>
  <c r="F778" i="1"/>
  <c r="F733" i="1"/>
  <c r="F748" i="1"/>
  <c r="F702" i="1"/>
  <c r="F689" i="1"/>
  <c r="F680" i="1"/>
  <c r="F703" i="1"/>
  <c r="F649" i="1"/>
  <c r="F610" i="1"/>
  <c r="F628" i="1"/>
  <c r="F647" i="1"/>
  <c r="F528" i="1"/>
  <c r="F518" i="1"/>
  <c r="F545" i="1"/>
  <c r="F551" i="1"/>
  <c r="F578" i="1"/>
  <c r="F502" i="1"/>
  <c r="F484" i="1"/>
  <c r="F443" i="1"/>
  <c r="F436" i="1"/>
  <c r="F458" i="1"/>
  <c r="F456" i="1"/>
  <c r="F383" i="1"/>
  <c r="F908" i="1"/>
  <c r="F972" i="1"/>
  <c r="F1036" i="1"/>
  <c r="F927" i="1"/>
  <c r="F991" i="1"/>
  <c r="F1055" i="1"/>
  <c r="F949" i="1"/>
  <c r="F1013" i="1"/>
  <c r="F1078" i="1"/>
  <c r="F1081" i="1"/>
  <c r="F918" i="1"/>
  <c r="F982" i="1"/>
  <c r="F1046" i="1"/>
  <c r="F1083" i="1"/>
  <c r="F886" i="1"/>
  <c r="F851" i="1"/>
  <c r="F844" i="1"/>
  <c r="F828" i="1"/>
  <c r="F784" i="1"/>
  <c r="F796" i="1"/>
  <c r="F772" i="1"/>
  <c r="F734" i="1"/>
  <c r="F674" i="1"/>
  <c r="F699" i="1"/>
  <c r="F725" i="1"/>
  <c r="F716" i="1"/>
  <c r="F621" i="1"/>
  <c r="F635" i="1"/>
  <c r="F632" i="1"/>
  <c r="F532" i="1"/>
  <c r="F549" i="1"/>
  <c r="F586" i="1"/>
  <c r="F944" i="1"/>
  <c r="F899" i="1"/>
  <c r="F1027" i="1"/>
  <c r="F985" i="1"/>
  <c r="F1063" i="1"/>
  <c r="F954" i="1"/>
  <c r="F1084" i="1"/>
  <c r="F873" i="1"/>
  <c r="F840" i="1"/>
  <c r="F789" i="1"/>
  <c r="F739" i="1"/>
  <c r="F710" i="1"/>
  <c r="F688" i="1"/>
  <c r="F657" i="1"/>
  <c r="F636" i="1"/>
  <c r="F536" i="1"/>
  <c r="F553" i="1"/>
  <c r="F521" i="1"/>
  <c r="F492" i="1"/>
  <c r="F452" i="1"/>
  <c r="F392" i="1"/>
  <c r="F964" i="1"/>
  <c r="F841" i="1"/>
  <c r="F515" i="1"/>
  <c r="F388" i="1"/>
  <c r="F217" i="1"/>
  <c r="F247" i="1"/>
  <c r="F76" i="1"/>
  <c r="F165" i="1"/>
  <c r="F112" i="1"/>
  <c r="F990" i="1"/>
  <c r="F643" i="1"/>
  <c r="F454" i="1"/>
  <c r="F329" i="1"/>
  <c r="F299" i="1"/>
  <c r="F1015" i="1"/>
  <c r="F645" i="1"/>
  <c r="F387" i="1"/>
  <c r="F273" i="1"/>
  <c r="F167" i="1"/>
  <c r="F93" i="1"/>
  <c r="F236" i="1"/>
  <c r="F161" i="1"/>
  <c r="F102" i="1"/>
  <c r="F533" i="1"/>
  <c r="F129" i="1"/>
  <c r="F209" i="1"/>
  <c r="F376" i="1"/>
  <c r="F538" i="1"/>
  <c r="F1053" i="1"/>
  <c r="F128" i="1"/>
  <c r="F38" i="1"/>
  <c r="F169" i="1"/>
  <c r="F126" i="1"/>
  <c r="F163" i="1"/>
  <c r="F268" i="1"/>
  <c r="F359" i="1"/>
  <c r="F438" i="1"/>
  <c r="F661" i="1"/>
  <c r="F958" i="1"/>
  <c r="F136" i="1"/>
  <c r="F291" i="1"/>
  <c r="F57" i="1"/>
  <c r="F116" i="1"/>
  <c r="F78" i="1"/>
  <c r="F35" i="1"/>
  <c r="F166" i="1"/>
  <c r="F189" i="1"/>
  <c r="F252" i="1"/>
  <c r="F343" i="1"/>
  <c r="F460" i="1"/>
  <c r="F597" i="1"/>
  <c r="F894" i="1"/>
  <c r="F180" i="1"/>
  <c r="F150" i="1"/>
  <c r="F318" i="1"/>
  <c r="F156" i="1"/>
  <c r="F104" i="1"/>
  <c r="F121" i="1"/>
  <c r="F75" i="1"/>
  <c r="F64" i="1"/>
  <c r="F243" i="1"/>
  <c r="F213" i="1"/>
  <c r="F384" i="1"/>
  <c r="F557" i="1"/>
  <c r="F825" i="1"/>
  <c r="F948" i="1"/>
  <c r="F33" i="1"/>
  <c r="F120" i="1"/>
  <c r="F58" i="1"/>
  <c r="F125" i="1"/>
  <c r="F15" i="1"/>
  <c r="F79" i="1"/>
  <c r="F146" i="1"/>
  <c r="F73" i="1"/>
  <c r="F19" i="1"/>
  <c r="F284" i="1"/>
  <c r="F413" i="1"/>
  <c r="F701" i="1"/>
  <c r="F967" i="1"/>
  <c r="F81" i="1"/>
  <c r="F70" i="1"/>
  <c r="F27" i="1"/>
  <c r="F158" i="1"/>
  <c r="F210" i="1"/>
  <c r="F270" i="1"/>
  <c r="F341" i="1"/>
  <c r="F423" i="1"/>
  <c r="F714" i="1"/>
  <c r="F989" i="1"/>
  <c r="F97" i="1"/>
  <c r="F345" i="1"/>
  <c r="F92" i="1"/>
  <c r="F69" i="1"/>
  <c r="F113" i="1"/>
  <c r="F67" i="1"/>
  <c r="F48" i="1"/>
  <c r="F266" i="1"/>
  <c r="F293" i="1"/>
  <c r="F309" i="1"/>
  <c r="F483" i="1"/>
  <c r="F745" i="1"/>
  <c r="F925" i="1"/>
  <c r="F62" i="1"/>
  <c r="F147" i="1"/>
  <c r="F336" i="1"/>
  <c r="F61" i="1"/>
  <c r="F22" i="1"/>
  <c r="F153" i="1"/>
  <c r="F110" i="1"/>
  <c r="F131" i="1"/>
  <c r="F214" i="1"/>
  <c r="F334" i="1"/>
  <c r="F420" i="1"/>
  <c r="F640" i="1"/>
  <c r="F1088" i="1"/>
  <c r="F13" i="1"/>
  <c r="F100" i="1"/>
  <c r="F10" i="1"/>
  <c r="F74" i="1"/>
  <c r="F141" i="1"/>
  <c r="F31" i="1"/>
  <c r="F98" i="1"/>
  <c r="F162" i="1"/>
  <c r="F52" i="1"/>
  <c r="F119" i="1"/>
  <c r="F195" i="1"/>
  <c r="F258" i="1"/>
  <c r="F255" i="1"/>
  <c r="F242" i="1"/>
  <c r="F248" i="1"/>
  <c r="F289" i="1"/>
  <c r="F225" i="1"/>
  <c r="F346" i="1"/>
  <c r="F339" i="1"/>
  <c r="F364" i="1"/>
  <c r="F373" i="1"/>
  <c r="F464" i="1"/>
  <c r="F444" i="1"/>
  <c r="F488" i="1"/>
  <c r="F547" i="1"/>
  <c r="F627" i="1"/>
  <c r="F695" i="1"/>
  <c r="F736" i="1"/>
  <c r="F804" i="1"/>
  <c r="F1107" i="1"/>
  <c r="F1105" i="1"/>
  <c r="F909" i="1"/>
  <c r="F996" i="1"/>
  <c r="F40" i="1"/>
  <c r="F107" i="1"/>
  <c r="F171" i="1"/>
  <c r="F286" i="1"/>
  <c r="F267" i="1"/>
  <c r="F274" i="1"/>
  <c r="F260" i="1"/>
  <c r="F226" i="1"/>
  <c r="F237" i="1"/>
  <c r="F358" i="1"/>
  <c r="F351" i="1"/>
  <c r="F325" i="1"/>
  <c r="F312" i="1"/>
  <c r="F80" i="1"/>
  <c r="F509" i="1"/>
  <c r="F172" i="1"/>
  <c r="F137" i="1"/>
  <c r="F99" i="1"/>
  <c r="F313" i="1"/>
  <c r="F540" i="1"/>
  <c r="F41" i="1"/>
  <c r="F2" i="1"/>
  <c r="F46" i="1"/>
  <c r="F134" i="1"/>
  <c r="F254" i="1"/>
  <c r="F394" i="1"/>
  <c r="F879" i="1"/>
  <c r="F83" i="1"/>
  <c r="F9" i="1"/>
  <c r="F86" i="1"/>
  <c r="F174" i="1"/>
  <c r="F277" i="1"/>
  <c r="F477" i="1"/>
  <c r="F1031" i="1"/>
  <c r="F53" i="1"/>
  <c r="F109" i="1"/>
  <c r="F63" i="1"/>
  <c r="F20" i="1"/>
  <c r="F103" i="1"/>
  <c r="F203" i="1"/>
  <c r="F287" i="1"/>
  <c r="F282" i="1"/>
  <c r="F232" i="1"/>
  <c r="F257" i="1"/>
  <c r="F362" i="1"/>
  <c r="F323" i="1"/>
  <c r="F332" i="1"/>
  <c r="F401" i="1"/>
  <c r="F429" i="1"/>
  <c r="F501" i="1"/>
  <c r="F524" i="1"/>
  <c r="F676" i="1"/>
  <c r="F774" i="1"/>
  <c r="F872" i="1"/>
  <c r="F1102" i="1"/>
  <c r="F951" i="1"/>
  <c r="F24" i="1"/>
  <c r="F123" i="1"/>
  <c r="F201" i="1"/>
  <c r="F283" i="1"/>
  <c r="F230" i="1"/>
  <c r="F228" i="1"/>
  <c r="F253" i="1"/>
  <c r="F342" i="1"/>
  <c r="F319" i="1"/>
  <c r="F328" i="1"/>
  <c r="F393" i="1"/>
  <c r="F422" i="1"/>
  <c r="F409" i="1"/>
  <c r="F526" i="1"/>
  <c r="F666" i="1"/>
  <c r="F629" i="1"/>
  <c r="F682" i="1"/>
  <c r="F790" i="1"/>
  <c r="F877" i="1"/>
  <c r="F926" i="1"/>
  <c r="F957" i="1"/>
  <c r="F1044" i="1"/>
  <c r="F25" i="1"/>
  <c r="F176" i="1"/>
  <c r="F85" i="1"/>
  <c r="F50" i="1"/>
  <c r="F117" i="1"/>
  <c r="F181" i="1"/>
  <c r="F71" i="1"/>
  <c r="F138" i="1"/>
  <c r="F28" i="1"/>
  <c r="F95" i="1"/>
  <c r="F159" i="1"/>
  <c r="F199" i="1"/>
  <c r="F295" i="1"/>
  <c r="F231" i="1"/>
  <c r="F288" i="1"/>
  <c r="F224" i="1"/>
  <c r="F265" i="1"/>
  <c r="F353" i="1"/>
  <c r="F322" i="1"/>
  <c r="F315" i="1"/>
  <c r="F340" i="1"/>
  <c r="F378" i="1"/>
  <c r="F433" i="1"/>
  <c r="F463" i="1"/>
  <c r="F478" i="1"/>
  <c r="F562" i="1"/>
  <c r="F662" i="1"/>
  <c r="F717" i="1"/>
  <c r="F764" i="1"/>
  <c r="F843" i="1"/>
  <c r="F1038" i="1"/>
  <c r="F1070" i="1"/>
  <c r="F983" i="1"/>
  <c r="F900" i="1"/>
  <c r="F375" i="1"/>
  <c r="F440" i="1"/>
  <c r="F450" i="1"/>
  <c r="F412" i="1"/>
  <c r="F435" i="1"/>
  <c r="F489" i="1"/>
  <c r="F503" i="1"/>
  <c r="F550" i="1"/>
  <c r="F543" i="1"/>
  <c r="F529" i="1"/>
  <c r="F584" i="1"/>
  <c r="F520" i="1"/>
  <c r="F623" i="1"/>
  <c r="F620" i="1"/>
  <c r="F667" i="1"/>
  <c r="F641" i="1"/>
  <c r="F683" i="1"/>
  <c r="F723" i="1"/>
  <c r="F681" i="1"/>
  <c r="F694" i="1"/>
  <c r="F754" i="1"/>
  <c r="F775" i="1"/>
  <c r="F770" i="1"/>
  <c r="F787" i="1"/>
  <c r="F813" i="1"/>
  <c r="F842" i="1"/>
  <c r="F852" i="1"/>
  <c r="F880" i="1"/>
  <c r="F1111" i="1"/>
  <c r="F1068" i="1"/>
  <c r="F1002" i="1"/>
  <c r="F938" i="1"/>
  <c r="F1101" i="1"/>
  <c r="F1098" i="1"/>
  <c r="F1033" i="1"/>
  <c r="F969" i="1"/>
  <c r="F905" i="1"/>
  <c r="F1011" i="1"/>
  <c r="F947" i="1"/>
  <c r="F1056" i="1"/>
  <c r="F992" i="1"/>
  <c r="F928" i="1"/>
  <c r="F499" i="1"/>
  <c r="F542" i="1"/>
  <c r="F539" i="1"/>
  <c r="F525" i="1"/>
  <c r="F580" i="1"/>
  <c r="F516" i="1"/>
  <c r="F611" i="1"/>
  <c r="F616" i="1"/>
  <c r="F49" i="1"/>
  <c r="F261" i="1"/>
  <c r="F827" i="1"/>
  <c r="F37" i="1"/>
  <c r="F59" i="1"/>
  <c r="F275" i="1"/>
  <c r="F320" i="1"/>
  <c r="F793" i="1"/>
  <c r="F51" i="1"/>
  <c r="F29" i="1"/>
  <c r="F145" i="1"/>
  <c r="F115" i="1"/>
  <c r="F229" i="1"/>
  <c r="F563" i="1"/>
  <c r="F1012" i="1"/>
  <c r="F227" i="1"/>
  <c r="F17" i="1"/>
  <c r="F11" i="1"/>
  <c r="F200" i="1"/>
  <c r="F327" i="1"/>
  <c r="F692" i="1"/>
  <c r="F77" i="1"/>
  <c r="F26" i="1"/>
  <c r="F157" i="1"/>
  <c r="F114" i="1"/>
  <c r="F36" i="1"/>
  <c r="F135" i="1"/>
  <c r="F208" i="1"/>
  <c r="F271" i="1"/>
  <c r="F296" i="1"/>
  <c r="F216" i="1"/>
  <c r="F241" i="1"/>
  <c r="F330" i="1"/>
  <c r="F307" i="1"/>
  <c r="F316" i="1"/>
  <c r="F457" i="1"/>
  <c r="F447" i="1"/>
  <c r="F570" i="1"/>
  <c r="F624" i="1"/>
  <c r="F685" i="1"/>
  <c r="F791" i="1"/>
  <c r="F1072" i="1"/>
  <c r="F1037" i="1"/>
  <c r="F1060" i="1"/>
  <c r="F56" i="1"/>
  <c r="F139" i="1"/>
  <c r="F207" i="1"/>
  <c r="F251" i="1"/>
  <c r="F292" i="1"/>
  <c r="F212" i="1"/>
  <c r="F221" i="1"/>
  <c r="F326" i="1"/>
  <c r="F357" i="1"/>
  <c r="F369" i="1"/>
  <c r="F448" i="1"/>
  <c r="F428" i="1"/>
  <c r="F480" i="1"/>
  <c r="F531" i="1"/>
  <c r="F599" i="1"/>
  <c r="F724" i="1"/>
  <c r="F742" i="1"/>
  <c r="F807" i="1"/>
  <c r="F1087" i="1"/>
  <c r="F1089" i="1"/>
  <c r="F893" i="1"/>
  <c r="F980" i="1"/>
  <c r="F108" i="1"/>
  <c r="F65" i="1"/>
  <c r="F152" i="1"/>
  <c r="F66" i="1"/>
  <c r="F133" i="1"/>
  <c r="F23" i="1"/>
  <c r="F87" i="1"/>
  <c r="F154" i="1"/>
  <c r="F44" i="1"/>
  <c r="F111" i="1"/>
  <c r="F175" i="1"/>
  <c r="F211" i="1"/>
  <c r="F279" i="1"/>
  <c r="F215" i="1"/>
  <c r="F272" i="1"/>
  <c r="F290" i="1"/>
  <c r="F249" i="1"/>
  <c r="F317" i="1"/>
  <c r="F363" i="1"/>
  <c r="F349" i="1"/>
  <c r="F324" i="1"/>
  <c r="F403" i="1"/>
  <c r="F446" i="1"/>
  <c r="F431" i="1"/>
  <c r="F581" i="1"/>
  <c r="F556" i="1"/>
  <c r="F619" i="1"/>
  <c r="F675" i="1"/>
  <c r="F788" i="1"/>
  <c r="F870" i="1"/>
  <c r="F974" i="1"/>
  <c r="F1005" i="1"/>
  <c r="F919" i="1"/>
  <c r="F30" i="1"/>
  <c r="F311" i="1"/>
  <c r="F1022" i="1"/>
  <c r="F168" i="1"/>
  <c r="F94" i="1"/>
  <c r="F294" i="1"/>
  <c r="F400" i="1"/>
  <c r="F869" i="1"/>
  <c r="F16" i="1"/>
  <c r="F160" i="1"/>
  <c r="F177" i="1"/>
  <c r="F179" i="1"/>
  <c r="F350" i="1"/>
  <c r="F598" i="1"/>
  <c r="F96" i="1"/>
  <c r="F220" i="1"/>
  <c r="F148" i="1"/>
  <c r="F43" i="1"/>
  <c r="F234" i="1"/>
  <c r="F352" i="1"/>
  <c r="F743" i="1"/>
  <c r="F144" i="1"/>
  <c r="F42" i="1"/>
  <c r="F173" i="1"/>
  <c r="F130" i="1"/>
  <c r="F68" i="1"/>
  <c r="F151" i="1"/>
  <c r="F298" i="1"/>
  <c r="F239" i="1"/>
  <c r="F280" i="1"/>
  <c r="F250" i="1"/>
  <c r="F365" i="1"/>
  <c r="F314" i="1"/>
  <c r="F337" i="1"/>
  <c r="F385" i="1"/>
  <c r="F462" i="1"/>
  <c r="F415" i="1"/>
  <c r="F537" i="1"/>
  <c r="F602" i="1"/>
  <c r="F698" i="1"/>
  <c r="F846" i="1"/>
  <c r="F1006" i="1"/>
  <c r="F973" i="1"/>
  <c r="F932" i="1"/>
  <c r="F72" i="1"/>
  <c r="F155" i="1"/>
  <c r="F246" i="1"/>
  <c r="F235" i="1"/>
  <c r="F276" i="1"/>
  <c r="F285" i="1"/>
  <c r="F361" i="1"/>
  <c r="F310" i="1"/>
  <c r="F360" i="1"/>
  <c r="F386" i="1"/>
  <c r="F445" i="1"/>
  <c r="F417" i="1"/>
  <c r="F486" i="1"/>
  <c r="F590" i="1"/>
  <c r="F608" i="1"/>
  <c r="F687" i="1"/>
  <c r="F780" i="1"/>
  <c r="F830" i="1"/>
  <c r="F1054" i="1"/>
  <c r="F1086" i="1"/>
  <c r="F999" i="1"/>
  <c r="F916" i="1"/>
  <c r="F45" i="1"/>
  <c r="F132" i="1"/>
  <c r="F18" i="1"/>
  <c r="F82" i="1"/>
  <c r="F149" i="1"/>
  <c r="F39" i="1"/>
  <c r="F106" i="1"/>
  <c r="F170" i="1"/>
  <c r="F60" i="1"/>
  <c r="F127" i="1"/>
  <c r="F193" i="1"/>
  <c r="F278" i="1"/>
  <c r="F263" i="1"/>
  <c r="F262" i="1"/>
  <c r="F256" i="1"/>
  <c r="F297" i="1"/>
  <c r="F233" i="1"/>
  <c r="F354" i="1"/>
  <c r="F347" i="1"/>
  <c r="F321" i="1"/>
  <c r="F308" i="1"/>
  <c r="F402" i="1"/>
  <c r="F414" i="1"/>
  <c r="F471" i="1"/>
  <c r="F579" i="1"/>
  <c r="F626" i="1"/>
  <c r="F613" i="1"/>
  <c r="F752" i="1"/>
  <c r="F817" i="1"/>
  <c r="F878" i="1"/>
  <c r="F910" i="1"/>
  <c r="F941" i="1"/>
  <c r="F1028" i="1"/>
  <c r="F382" i="1"/>
  <c r="F395" i="1"/>
  <c r="F437" i="1"/>
  <c r="F418" i="1"/>
  <c r="F467" i="1"/>
  <c r="F472" i="1"/>
  <c r="F482" i="1"/>
  <c r="F577" i="1"/>
  <c r="F575" i="1"/>
  <c r="F573" i="1"/>
  <c r="F558" i="1"/>
  <c r="F552" i="1"/>
  <c r="F622" i="1"/>
  <c r="F652" i="1"/>
  <c r="F658" i="1"/>
  <c r="F615" i="1"/>
  <c r="F609" i="1"/>
  <c r="F704" i="1"/>
  <c r="F713" i="1"/>
  <c r="F726" i="1"/>
  <c r="F740" i="1"/>
  <c r="F755" i="1"/>
  <c r="F763" i="1"/>
  <c r="F795" i="1"/>
  <c r="F809" i="1"/>
  <c r="F837" i="1"/>
  <c r="F839" i="1"/>
  <c r="F867" i="1"/>
  <c r="F874" i="1"/>
  <c r="F1100" i="1"/>
  <c r="F1034" i="1"/>
  <c r="F970" i="1"/>
  <c r="F906" i="1"/>
  <c r="F1069" i="1"/>
  <c r="F1066" i="1"/>
  <c r="F1001" i="1"/>
  <c r="F937" i="1"/>
  <c r="F1043" i="1"/>
  <c r="F979" i="1"/>
  <c r="F915" i="1"/>
  <c r="F1024" i="1"/>
  <c r="F960" i="1"/>
  <c r="F896" i="1"/>
  <c r="F561" i="1"/>
  <c r="F571" i="1"/>
  <c r="F569" i="1"/>
  <c r="F554" i="1"/>
  <c r="F548" i="1"/>
  <c r="F614" i="1"/>
  <c r="F648" i="1"/>
  <c r="F654" i="1"/>
  <c r="F952" i="1"/>
  <c r="F1016" i="1"/>
  <c r="F907" i="1"/>
  <c r="F971" i="1"/>
  <c r="F1035" i="1"/>
  <c r="F929" i="1"/>
  <c r="F993" i="1"/>
  <c r="F1057" i="1"/>
  <c r="F1061" i="1"/>
  <c r="F898" i="1"/>
  <c r="F962" i="1"/>
  <c r="F1026" i="1"/>
  <c r="F1092" i="1"/>
  <c r="F883" i="1"/>
  <c r="F865" i="1"/>
  <c r="F831" i="1"/>
  <c r="F829" i="1"/>
  <c r="F814" i="1"/>
  <c r="F797" i="1"/>
  <c r="F773" i="1"/>
  <c r="F747" i="1"/>
  <c r="F749" i="1"/>
  <c r="F718" i="1"/>
  <c r="F705" i="1"/>
  <c r="F696" i="1"/>
  <c r="F601" i="1"/>
  <c r="F665" i="1"/>
  <c r="F642" i="1"/>
  <c r="F644" i="1"/>
  <c r="F606" i="1"/>
  <c r="F544" i="1"/>
  <c r="F546" i="1"/>
  <c r="F565" i="1"/>
  <c r="F567" i="1"/>
  <c r="F541" i="1"/>
  <c r="F476" i="1"/>
  <c r="F487" i="1"/>
  <c r="F459" i="1"/>
  <c r="F410" i="1"/>
  <c r="F425" i="1"/>
  <c r="F398" i="1"/>
  <c r="F374" i="1"/>
  <c r="F924" i="1"/>
  <c r="F988" i="1"/>
  <c r="F1052" i="1"/>
  <c r="F943" i="1"/>
  <c r="F1007" i="1"/>
  <c r="F901" i="1"/>
  <c r="F965" i="1"/>
  <c r="F1029" i="1"/>
  <c r="F1094" i="1"/>
  <c r="F1097" i="1"/>
  <c r="F934" i="1"/>
  <c r="F998" i="1"/>
  <c r="F1064" i="1"/>
  <c r="F1103" i="1"/>
  <c r="F885" i="1"/>
  <c r="F858" i="1"/>
  <c r="F838" i="1"/>
  <c r="F815" i="1"/>
  <c r="F798" i="1"/>
  <c r="F766" i="1"/>
  <c r="F771" i="1"/>
  <c r="F750" i="1"/>
  <c r="F690" i="1"/>
  <c r="F677" i="1"/>
  <c r="F719" i="1"/>
  <c r="F679" i="1"/>
  <c r="F637" i="1"/>
  <c r="F659" i="1"/>
  <c r="F664" i="1"/>
  <c r="F564" i="1"/>
  <c r="F523" i="1"/>
  <c r="F589" i="1"/>
  <c r="F976" i="1"/>
  <c r="F931" i="1"/>
  <c r="F1059" i="1"/>
  <c r="F1017" i="1"/>
  <c r="F1085" i="1"/>
  <c r="F986" i="1"/>
  <c r="F1079" i="1"/>
  <c r="F853" i="1"/>
  <c r="F803" i="1"/>
  <c r="F800" i="1"/>
  <c r="F738" i="1"/>
  <c r="F711" i="1"/>
  <c r="F720" i="1"/>
  <c r="F639" i="1"/>
  <c r="F668" i="1"/>
  <c r="F568" i="1"/>
  <c r="F527" i="1"/>
  <c r="F514" i="1"/>
  <c r="F419" i="1"/>
  <c r="F434" i="1"/>
  <c r="F396" i="1"/>
  <c r="F1047" i="1"/>
  <c r="F744" i="1"/>
  <c r="F485" i="1"/>
  <c r="F356" i="1"/>
  <c r="F281" i="1"/>
  <c r="F238" i="1"/>
  <c r="F12" i="1"/>
  <c r="F101" i="1"/>
  <c r="F124" i="1"/>
  <c r="F857" i="1"/>
  <c r="F572" i="1"/>
  <c r="F379" i="1"/>
  <c r="F269" i="1"/>
  <c r="F194" i="1"/>
  <c r="F942" i="1"/>
  <c r="F588" i="1"/>
  <c r="F348" i="1"/>
  <c r="F264" i="1"/>
  <c r="F84" i="1"/>
  <c r="F164" i="1"/>
  <c r="F142" i="1"/>
  <c r="F810" i="1"/>
  <c r="F14" i="1"/>
  <c r="F245" i="1"/>
  <c r="F455" i="1"/>
  <c r="F904" i="1"/>
  <c r="F968" i="1"/>
  <c r="F1032" i="1"/>
  <c r="F923" i="1"/>
  <c r="F987" i="1"/>
  <c r="F1051" i="1"/>
  <c r="F945" i="1"/>
  <c r="F1009" i="1"/>
  <c r="F1074" i="1"/>
  <c r="F1077" i="1"/>
  <c r="F914" i="1"/>
  <c r="F978" i="1"/>
  <c r="F1042" i="1"/>
  <c r="F1108" i="1"/>
  <c r="F882" i="1"/>
  <c r="F866" i="1"/>
  <c r="F847" i="1"/>
  <c r="F845" i="1"/>
  <c r="F808" i="1"/>
  <c r="F792" i="1"/>
  <c r="F768" i="1"/>
  <c r="F756" i="1"/>
  <c r="F672" i="1"/>
  <c r="F691" i="1"/>
  <c r="F721" i="1"/>
  <c r="F712" i="1"/>
  <c r="F617" i="1"/>
  <c r="F631" i="1"/>
  <c r="F596" i="1"/>
  <c r="F660" i="1"/>
  <c r="F634" i="1"/>
  <c r="F560" i="1"/>
  <c r="F566" i="1"/>
  <c r="F519" i="1"/>
  <c r="F583" i="1"/>
  <c r="F585" i="1"/>
  <c r="F490" i="1"/>
  <c r="F411" i="1"/>
  <c r="F421" i="1"/>
  <c r="F426" i="1"/>
  <c r="F449" i="1"/>
  <c r="F397" i="1"/>
  <c r="F377" i="1"/>
  <c r="F940" i="1"/>
  <c r="F1004" i="1"/>
  <c r="F895" i="1"/>
  <c r="F959" i="1"/>
  <c r="F1023" i="1"/>
  <c r="F917" i="1"/>
  <c r="F981" i="1"/>
  <c r="F1045" i="1"/>
  <c r="F1110" i="1"/>
  <c r="F1067" i="1"/>
  <c r="F950" i="1"/>
  <c r="F1014" i="1"/>
  <c r="F1080" i="1"/>
  <c r="F1099" i="1"/>
  <c r="F864" i="1"/>
  <c r="F855" i="1"/>
  <c r="F836" i="1"/>
  <c r="F816" i="1"/>
  <c r="F785" i="1"/>
  <c r="F761" i="1"/>
  <c r="F735" i="1"/>
  <c r="F737" i="1"/>
  <c r="F706" i="1"/>
  <c r="F693" i="1"/>
  <c r="F684" i="1"/>
  <c r="F715" i="1"/>
  <c r="F653" i="1"/>
  <c r="F618" i="1"/>
  <c r="F651" i="1"/>
  <c r="F522" i="1"/>
  <c r="F555" i="1"/>
  <c r="F505" i="1"/>
  <c r="F1008" i="1"/>
  <c r="F963" i="1"/>
  <c r="F921" i="1"/>
  <c r="F1049" i="1"/>
  <c r="F1071" i="1"/>
  <c r="F1018" i="1"/>
  <c r="F875" i="1"/>
  <c r="F859" i="1"/>
  <c r="F806" i="1"/>
  <c r="F765" i="1"/>
  <c r="F741" i="1"/>
  <c r="F697" i="1"/>
  <c r="F595" i="1"/>
  <c r="F630" i="1"/>
  <c r="F663" i="1"/>
  <c r="F530" i="1"/>
  <c r="F559" i="1"/>
  <c r="F498" i="1"/>
  <c r="F451" i="1"/>
  <c r="F466" i="1"/>
  <c r="F381" i="1"/>
  <c r="F1073" i="1"/>
  <c r="F708" i="1"/>
  <c r="F465" i="1"/>
  <c r="F331" i="1"/>
  <c r="F240" i="1"/>
  <c r="F202" i="1"/>
  <c r="F122" i="1"/>
  <c r="F34" i="1"/>
  <c r="F935" i="1"/>
  <c r="F760" i="1"/>
  <c r="F500" i="1"/>
  <c r="F344" i="1"/>
  <c r="F244" i="1"/>
  <c r="F88" i="1"/>
  <c r="F856" i="1"/>
  <c r="F479" i="1"/>
  <c r="F355" i="1"/>
  <c r="F223" i="1"/>
  <c r="F178" i="1"/>
  <c r="F1075" i="1"/>
  <c r="F54" i="1"/>
  <c r="F306" i="1"/>
  <c r="F638" i="1"/>
  <c r="F32" i="1"/>
  <c r="F118" i="1"/>
  <c r="N1" i="1"/>
  <c r="G2" i="1" l="1"/>
  <c r="B2" i="1"/>
  <c r="K805" i="1"/>
  <c r="K806" i="1"/>
  <c r="K796" i="1"/>
  <c r="K815" i="1"/>
  <c r="K816" i="1"/>
  <c r="K813" i="1"/>
  <c r="K785" i="1"/>
  <c r="K794" i="1"/>
  <c r="K808" i="1"/>
  <c r="K789" i="1"/>
  <c r="K797" i="1"/>
  <c r="K788" i="1"/>
  <c r="K790" i="1"/>
  <c r="K786" i="1"/>
  <c r="K791" i="1"/>
  <c r="K799" i="1"/>
  <c r="K801" i="1"/>
  <c r="K800" i="1"/>
  <c r="K804" i="1"/>
  <c r="K787" i="1"/>
  <c r="K817" i="1"/>
  <c r="K795" i="1"/>
  <c r="K807" i="1"/>
  <c r="K810" i="1"/>
  <c r="K812" i="1"/>
  <c r="K715" i="1"/>
  <c r="L715" i="1" s="1"/>
  <c r="K1029" i="1"/>
  <c r="L1029" i="1" s="1"/>
  <c r="K750" i="1"/>
  <c r="L750" i="1" s="1"/>
  <c r="K149" i="1"/>
  <c r="L149" i="1" s="1"/>
  <c r="K654" i="1"/>
  <c r="L654" i="1" s="1"/>
  <c r="K340" i="1"/>
  <c r="L340" i="1" s="1"/>
  <c r="K289" i="1"/>
  <c r="L289" i="1" s="1"/>
  <c r="K930" i="1"/>
  <c r="L930" i="1" s="1"/>
  <c r="K501" i="1"/>
  <c r="L501" i="1" s="1"/>
  <c r="K461" i="1"/>
  <c r="L461" i="1" s="1"/>
  <c r="K664" i="1"/>
  <c r="L664" i="1" s="1"/>
  <c r="K353" i="1"/>
  <c r="L353" i="1" s="1"/>
  <c r="K906" i="1"/>
  <c r="L906" i="1" s="1"/>
  <c r="K211" i="1"/>
  <c r="L211" i="1" s="1"/>
  <c r="K943" i="1"/>
  <c r="L943" i="1" s="1"/>
  <c r="K903" i="1"/>
  <c r="L903" i="1" s="1"/>
  <c r="K721" i="1"/>
  <c r="K643" i="1"/>
  <c r="L643" i="1" s="1"/>
  <c r="K42" i="1"/>
  <c r="K393" i="1"/>
  <c r="L393" i="1" s="1"/>
  <c r="K576" i="1"/>
  <c r="L576" i="1" s="1"/>
  <c r="K480" i="1"/>
  <c r="L480" i="1" s="1"/>
  <c r="K400" i="1"/>
  <c r="L400" i="1" s="1"/>
  <c r="K895" i="1"/>
  <c r="L895" i="1" s="1"/>
  <c r="K410" i="1"/>
  <c r="L410" i="1" s="1"/>
  <c r="K179" i="1"/>
  <c r="L179" i="1" s="1"/>
  <c r="K243" i="1"/>
  <c r="L243" i="1" s="1"/>
  <c r="K1066" i="1"/>
  <c r="L1066" i="1" s="1"/>
  <c r="K421" i="1"/>
  <c r="L421" i="1" s="1"/>
  <c r="K418" i="1"/>
  <c r="L418" i="1" s="1"/>
  <c r="K956" i="1"/>
  <c r="L956" i="1" s="1"/>
  <c r="K232" i="1"/>
  <c r="L232" i="1" s="1"/>
  <c r="K311" i="1"/>
  <c r="L311" i="1" s="1"/>
  <c r="K298" i="1"/>
  <c r="L298" i="1" s="1"/>
  <c r="K747" i="1"/>
  <c r="L747" i="1" s="1"/>
  <c r="K1065" i="1"/>
  <c r="L1065" i="1" s="1"/>
  <c r="K172" i="1"/>
  <c r="L172" i="1" s="1"/>
  <c r="K63" i="1"/>
  <c r="L63" i="1" s="1"/>
  <c r="K498" i="1"/>
  <c r="L498" i="1" s="1"/>
  <c r="K57" i="1"/>
  <c r="L57" i="1" s="1"/>
  <c r="K138" i="1"/>
  <c r="L138" i="1" s="1"/>
  <c r="K51" i="1"/>
  <c r="L51" i="1" s="1"/>
  <c r="K288" i="1"/>
  <c r="L288" i="1" s="1"/>
  <c r="K1057" i="1"/>
  <c r="L1057" i="1" s="1"/>
  <c r="K436" i="1"/>
  <c r="L436" i="1" s="1"/>
  <c r="K266" i="1"/>
  <c r="L266" i="1" s="1"/>
  <c r="K491" i="1"/>
  <c r="L491" i="1" s="1"/>
  <c r="K685" i="1"/>
  <c r="L685" i="1" s="1"/>
  <c r="K809" i="1"/>
  <c r="K225" i="1"/>
  <c r="L225" i="1" s="1"/>
  <c r="K271" i="1"/>
  <c r="L271" i="1" s="1"/>
  <c r="K713" i="1"/>
  <c r="K752" i="1"/>
  <c r="L752" i="1" s="1"/>
  <c r="K983" i="1"/>
  <c r="L983" i="1" s="1"/>
  <c r="K277" i="1"/>
  <c r="L277" i="1" s="1"/>
  <c r="K76" i="1"/>
  <c r="L76" i="1" s="1"/>
  <c r="K635" i="1"/>
  <c r="L635" i="1" s="1"/>
  <c r="K241" i="1"/>
  <c r="L241" i="1" s="1"/>
  <c r="K1090" i="1"/>
  <c r="L1090" i="1" s="1"/>
  <c r="K95" i="1"/>
  <c r="L95" i="1" s="1"/>
  <c r="K612" i="1"/>
  <c r="L612" i="1" s="1"/>
  <c r="K287" i="1"/>
  <c r="L287" i="1" s="1"/>
  <c r="K746" i="1"/>
  <c r="L746" i="1" s="1"/>
  <c r="K417" i="1"/>
  <c r="L417" i="1" s="1"/>
  <c r="K602" i="1"/>
  <c r="L602" i="1" s="1"/>
  <c r="K1085" i="1"/>
  <c r="L1085" i="1" s="1"/>
  <c r="K141" i="1"/>
  <c r="L141" i="1" s="1"/>
  <c r="K569" i="1"/>
  <c r="L569" i="1" s="1"/>
  <c r="K293" i="1"/>
  <c r="L293" i="1" s="1"/>
  <c r="K725" i="1"/>
  <c r="L725" i="1" s="1"/>
  <c r="K147" i="1"/>
  <c r="L147" i="1" s="1"/>
  <c r="K1010" i="1"/>
  <c r="L1010" i="1" s="1"/>
  <c r="K633" i="1"/>
  <c r="L633" i="1" s="1"/>
  <c r="K409" i="1"/>
  <c r="L409" i="1" s="1"/>
  <c r="K84" i="1"/>
  <c r="L84" i="1" s="1"/>
  <c r="K111" i="1"/>
  <c r="L111" i="1" s="1"/>
  <c r="K571" i="1"/>
  <c r="L571" i="1" s="1"/>
  <c r="K202" i="1"/>
  <c r="L202" i="1" s="1"/>
  <c r="K377" i="1"/>
  <c r="L377" i="1" s="1"/>
  <c r="K798" i="1"/>
  <c r="K700" i="1"/>
  <c r="L700" i="1" s="1"/>
  <c r="K578" i="1"/>
  <c r="K597" i="1"/>
  <c r="L597" i="1" s="1"/>
  <c r="K532" i="1"/>
  <c r="L532" i="1" s="1"/>
  <c r="K385" i="1"/>
  <c r="L385" i="1" s="1"/>
  <c r="K72" i="1"/>
  <c r="L72" i="1" s="1"/>
  <c r="K64" i="1"/>
  <c r="L64" i="1" s="1"/>
  <c r="K143" i="1"/>
  <c r="L143" i="1" s="1"/>
  <c r="K652" i="1"/>
  <c r="L652" i="1" s="1"/>
  <c r="K213" i="1"/>
  <c r="L213" i="1" s="1"/>
  <c r="K259" i="1"/>
  <c r="L259" i="1" s="1"/>
  <c r="K707" i="1"/>
  <c r="L707" i="1" s="1"/>
  <c r="K959" i="1"/>
  <c r="L959" i="1" s="1"/>
  <c r="K688" i="1"/>
  <c r="K275" i="1"/>
  <c r="L275" i="1" s="1"/>
  <c r="K756" i="1"/>
  <c r="L756" i="1" s="1"/>
  <c r="K588" i="1"/>
  <c r="L588" i="1" s="1"/>
  <c r="K1007" i="1"/>
  <c r="K56" i="1"/>
  <c r="L56" i="1" s="1"/>
  <c r="K965" i="1"/>
  <c r="L965" i="1" s="1"/>
  <c r="K472" i="1"/>
  <c r="L472" i="1" s="1"/>
  <c r="K733" i="1"/>
  <c r="L733" i="1" s="1"/>
  <c r="K261" i="1"/>
  <c r="L261" i="1" s="1"/>
  <c r="K741" i="1"/>
  <c r="L741" i="1" s="1"/>
  <c r="K115" i="1"/>
  <c r="L115" i="1" s="1"/>
  <c r="K575" i="1"/>
  <c r="L575" i="1" s="1"/>
  <c r="K22" i="1"/>
  <c r="L22" i="1" s="1"/>
  <c r="K316" i="1"/>
  <c r="L316" i="1" s="1"/>
  <c r="K41" i="1"/>
  <c r="K714" i="1"/>
  <c r="L714" i="1" s="1"/>
  <c r="K541" i="1"/>
  <c r="L541" i="1" s="1"/>
  <c r="K113" i="1"/>
  <c r="L113" i="1" s="1"/>
  <c r="K195" i="1"/>
  <c r="L195" i="1" s="1"/>
  <c r="K948" i="1"/>
  <c r="L948" i="1" s="1"/>
  <c r="K727" i="1"/>
  <c r="L727" i="1" s="1"/>
  <c r="K678" i="1"/>
  <c r="K616" i="1"/>
  <c r="L616" i="1" s="1"/>
  <c r="K484" i="1"/>
  <c r="L484" i="1" s="1"/>
  <c r="K88" i="1"/>
  <c r="L88" i="1" s="1"/>
  <c r="K519" i="1"/>
  <c r="L519" i="1" s="1"/>
  <c r="K985" i="1"/>
  <c r="L985" i="1" s="1"/>
  <c r="K334" i="1"/>
  <c r="L334" i="1" s="1"/>
  <c r="K458" i="1"/>
  <c r="L458" i="1" s="1"/>
  <c r="K339" i="1"/>
  <c r="L339" i="1" s="1"/>
  <c r="K374" i="1"/>
  <c r="L374" i="1" s="1"/>
  <c r="K122" i="1"/>
  <c r="L122" i="1" s="1"/>
  <c r="K140" i="1"/>
  <c r="L140" i="1" s="1"/>
  <c r="K646" i="1"/>
  <c r="L646" i="1" s="1"/>
  <c r="K397" i="1"/>
  <c r="L397" i="1" s="1"/>
  <c r="K1018" i="1"/>
  <c r="L1018" i="1" s="1"/>
  <c r="K71" i="1"/>
  <c r="L71" i="1" s="1"/>
  <c r="K159" i="1"/>
  <c r="L159" i="1" s="1"/>
  <c r="K320" i="1"/>
  <c r="L320" i="1" s="1"/>
  <c r="K229" i="1"/>
  <c r="L229" i="1" s="1"/>
  <c r="K748" i="1"/>
  <c r="L748" i="1" s="1"/>
  <c r="K239" i="1"/>
  <c r="L239" i="1" s="1"/>
  <c r="K137" i="1"/>
  <c r="L137" i="1" s="1"/>
  <c r="K934" i="1"/>
  <c r="L934" i="1" s="1"/>
  <c r="K30" i="1"/>
  <c r="L30" i="1" s="1"/>
  <c r="K163" i="1"/>
  <c r="L163" i="1" s="1"/>
  <c r="K637" i="1"/>
  <c r="L637" i="1" s="1"/>
  <c r="K355" i="1"/>
  <c r="L355" i="1" s="1"/>
  <c r="K457" i="1"/>
  <c r="L457" i="1" s="1"/>
  <c r="K255" i="1"/>
  <c r="L255" i="1" s="1"/>
  <c r="K642" i="1"/>
  <c r="L642" i="1" s="1"/>
  <c r="K676" i="1"/>
  <c r="K36" i="1"/>
  <c r="L36" i="1" s="1"/>
  <c r="K1068" i="1"/>
  <c r="L1068" i="1" s="1"/>
  <c r="K176" i="1"/>
  <c r="L176" i="1" s="1"/>
  <c r="K699" i="1"/>
  <c r="L699" i="1" s="1"/>
  <c r="K450" i="1"/>
  <c r="L450" i="1" s="1"/>
  <c r="K1060" i="1"/>
  <c r="L1060" i="1" s="1"/>
  <c r="K280" i="1"/>
  <c r="L280" i="1" s="1"/>
  <c r="K313" i="1"/>
  <c r="L313" i="1" s="1"/>
  <c r="K86" i="1"/>
  <c r="L86" i="1" s="1"/>
  <c r="K993" i="1"/>
  <c r="L993" i="1" s="1"/>
  <c r="K1014" i="1"/>
  <c r="L1014" i="1" s="1"/>
  <c r="K168" i="1"/>
  <c r="L168" i="1" s="1"/>
  <c r="K108" i="1"/>
  <c r="L108" i="1" s="1"/>
  <c r="K264" i="1"/>
  <c r="L264" i="1" s="1"/>
  <c r="K998" i="1"/>
  <c r="L998" i="1" s="1"/>
  <c r="K134" i="1"/>
  <c r="L134" i="1" s="1"/>
  <c r="K630" i="1"/>
  <c r="L630" i="1" s="1"/>
  <c r="K1026" i="1"/>
  <c r="L1026" i="1" s="1"/>
  <c r="K54" i="1"/>
  <c r="L54" i="1" s="1"/>
  <c r="K961" i="1"/>
  <c r="L961" i="1" s="1"/>
  <c r="K130" i="1"/>
  <c r="L130" i="1" s="1"/>
  <c r="K716" i="1"/>
  <c r="L716" i="1" s="1"/>
  <c r="K1002" i="1"/>
  <c r="L1002" i="1" s="1"/>
  <c r="K651" i="1"/>
  <c r="L651" i="1" s="1"/>
  <c r="K604" i="1"/>
  <c r="L604" i="1" s="1"/>
  <c r="K74" i="1"/>
  <c r="L74" i="1" s="1"/>
  <c r="K586" i="1"/>
  <c r="L586" i="1" s="1"/>
  <c r="K144" i="1"/>
  <c r="L144" i="1" s="1"/>
  <c r="K481" i="1"/>
  <c r="L481" i="1" s="1"/>
  <c r="K517" i="1"/>
  <c r="L517" i="1" s="1"/>
  <c r="K152" i="1"/>
  <c r="L152" i="1" s="1"/>
  <c r="K110" i="1"/>
  <c r="L110" i="1" s="1"/>
  <c r="K488" i="1"/>
  <c r="L488" i="1" s="1"/>
  <c r="K1089" i="1"/>
  <c r="L1089" i="1" s="1"/>
  <c r="K1012" i="1"/>
  <c r="L1012" i="1" s="1"/>
  <c r="K262" i="1"/>
  <c r="L262" i="1" s="1"/>
  <c r="K673" i="1"/>
  <c r="K423" i="1"/>
  <c r="L423" i="1" s="1"/>
  <c r="K1062" i="1"/>
  <c r="L1062" i="1" s="1"/>
  <c r="K503" i="1"/>
  <c r="L503" i="1" s="1"/>
  <c r="K489" i="1"/>
  <c r="L489" i="1" s="1"/>
  <c r="K362" i="1"/>
  <c r="L362" i="1" s="1"/>
  <c r="K47" i="1"/>
  <c r="L47" i="1" s="1"/>
  <c r="K162" i="1"/>
  <c r="L162" i="1" s="1"/>
  <c r="K565" i="1"/>
  <c r="L565" i="1" s="1"/>
  <c r="K499" i="1"/>
  <c r="L499" i="1" s="1"/>
  <c r="K294" i="1"/>
  <c r="L294" i="1" s="1"/>
  <c r="K27" i="1"/>
  <c r="L27" i="1" s="1"/>
  <c r="K972" i="1"/>
  <c r="L972" i="1" s="1"/>
  <c r="K39" i="1"/>
  <c r="L39" i="1" s="1"/>
  <c r="K75" i="1"/>
  <c r="L75" i="1" s="1"/>
  <c r="K67" i="1"/>
  <c r="L67" i="1" s="1"/>
  <c r="K555" i="1"/>
  <c r="L555" i="1" s="1"/>
  <c r="K908" i="1"/>
  <c r="L908" i="1" s="1"/>
  <c r="K381" i="1"/>
  <c r="L381" i="1" s="1"/>
  <c r="K650" i="1"/>
  <c r="L650" i="1" s="1"/>
  <c r="K73" i="1"/>
  <c r="L73" i="1" s="1"/>
  <c r="K321" i="1"/>
  <c r="L321" i="1" s="1"/>
  <c r="K636" i="1"/>
  <c r="L636" i="1" s="1"/>
  <c r="K28" i="1"/>
  <c r="L28" i="1" s="1"/>
  <c r="K65" i="1"/>
  <c r="L65" i="1" s="1"/>
  <c r="K357" i="1"/>
  <c r="L357" i="1" s="1"/>
  <c r="K523" i="1"/>
  <c r="L523" i="1" s="1"/>
  <c r="K1036" i="1"/>
  <c r="L1036" i="1" s="1"/>
  <c r="K382" i="1"/>
  <c r="L382" i="1" s="1"/>
  <c r="K430" i="1"/>
  <c r="L430" i="1" s="1"/>
  <c r="K724" i="1"/>
  <c r="K1038" i="1"/>
  <c r="L1038" i="1" s="1"/>
  <c r="K414" i="1"/>
  <c r="L414" i="1" s="1"/>
  <c r="K755" i="1"/>
  <c r="L755" i="1" s="1"/>
  <c r="K323" i="1"/>
  <c r="L323" i="1" s="1"/>
  <c r="K701" i="1"/>
  <c r="L701" i="1" s="1"/>
  <c r="K1049" i="1"/>
  <c r="L1049" i="1" s="1"/>
  <c r="K1035" i="1"/>
  <c r="L1035" i="1" s="1"/>
  <c r="K220" i="1"/>
  <c r="L220" i="1" s="1"/>
  <c r="K537" i="1"/>
  <c r="L537" i="1" s="1"/>
  <c r="K698" i="1"/>
  <c r="K1050" i="1"/>
  <c r="L1050" i="1" s="1"/>
  <c r="K627" i="1"/>
  <c r="L627" i="1" s="1"/>
  <c r="K1080" i="1"/>
  <c r="K156" i="1"/>
  <c r="L156" i="1" s="1"/>
  <c r="K1042" i="1"/>
  <c r="L1042" i="1" s="1"/>
  <c r="K392" i="1"/>
  <c r="L392" i="1" s="1"/>
  <c r="K607" i="1"/>
  <c r="L607" i="1" s="1"/>
  <c r="K1053" i="1"/>
  <c r="L1053" i="1" s="1"/>
  <c r="K124" i="1"/>
  <c r="L124" i="1" s="1"/>
  <c r="K938" i="1"/>
  <c r="L938" i="1" s="1"/>
  <c r="K439" i="1"/>
  <c r="L439" i="1" s="1"/>
  <c r="K1073" i="1"/>
  <c r="L1073" i="1" s="1"/>
  <c r="K552" i="1"/>
  <c r="L552" i="1" s="1"/>
  <c r="K1003" i="1"/>
  <c r="L1003" i="1" s="1"/>
  <c r="K561" i="1"/>
  <c r="L561" i="1" s="1"/>
  <c r="K199" i="1"/>
  <c r="L199" i="1" s="1"/>
  <c r="K928" i="1"/>
  <c r="L928" i="1" s="1"/>
  <c r="K455" i="1"/>
  <c r="L455" i="1" s="1"/>
  <c r="K92" i="1"/>
  <c r="L92" i="1" s="1"/>
  <c r="K954" i="1"/>
  <c r="L954" i="1" s="1"/>
  <c r="K215" i="1"/>
  <c r="L215" i="1" s="1"/>
  <c r="K599" i="1"/>
  <c r="L599" i="1" s="1"/>
  <c r="K573" i="1"/>
  <c r="L573" i="1" s="1"/>
  <c r="K894" i="1"/>
  <c r="L894" i="1" s="1"/>
  <c r="K1105" i="1"/>
  <c r="L1105" i="1" s="1"/>
  <c r="K274" i="1"/>
  <c r="L274" i="1" s="1"/>
  <c r="K562" i="1"/>
  <c r="L562" i="1" s="1"/>
  <c r="K1044" i="1"/>
  <c r="L1044" i="1" s="1"/>
  <c r="K1030" i="1"/>
  <c r="L1030" i="1" s="1"/>
  <c r="K228" i="1"/>
  <c r="L228" i="1" s="1"/>
  <c r="K703" i="1"/>
  <c r="K1008" i="1"/>
  <c r="L1008" i="1" s="1"/>
  <c r="K270" i="1"/>
  <c r="L270" i="1" s="1"/>
  <c r="K129" i="1"/>
  <c r="L129" i="1" s="1"/>
  <c r="K462" i="1"/>
  <c r="L462" i="1" s="1"/>
  <c r="K564" i="1"/>
  <c r="L564" i="1" s="1"/>
  <c r="K1045" i="1"/>
  <c r="L1045" i="1" s="1"/>
  <c r="K909" i="1"/>
  <c r="L909" i="1" s="1"/>
  <c r="K329" i="1"/>
  <c r="L329" i="1" s="1"/>
  <c r="K999" i="1"/>
  <c r="L999" i="1" s="1"/>
  <c r="K109" i="1"/>
  <c r="L109" i="1" s="1"/>
  <c r="K749" i="1"/>
  <c r="L749" i="1" s="1"/>
  <c r="K984" i="1"/>
  <c r="L984" i="1" s="1"/>
  <c r="K319" i="1"/>
  <c r="L319" i="1" s="1"/>
  <c r="K970" i="1"/>
  <c r="L970" i="1" s="1"/>
  <c r="K912" i="1"/>
  <c r="L912" i="1" s="1"/>
  <c r="K563" i="1"/>
  <c r="L563" i="1" s="1"/>
  <c r="K181" i="1"/>
  <c r="L181" i="1" s="1"/>
  <c r="K743" i="1"/>
  <c r="L743" i="1" s="1"/>
  <c r="K911" i="1"/>
  <c r="L911" i="1" s="1"/>
  <c r="K267" i="1"/>
  <c r="L267" i="1" s="1"/>
  <c r="K349" i="1"/>
  <c r="L349" i="1" s="1"/>
  <c r="K744" i="1"/>
  <c r="L744" i="1" s="1"/>
  <c r="K139" i="1"/>
  <c r="L139" i="1" s="1"/>
  <c r="K375" i="1"/>
  <c r="L375" i="1" s="1"/>
  <c r="K696" i="1"/>
  <c r="L696" i="1" s="1"/>
  <c r="K68" i="1"/>
  <c r="L68" i="1" s="1"/>
  <c r="K253" i="1"/>
  <c r="L253" i="1" s="1"/>
  <c r="K434" i="1"/>
  <c r="L434" i="1" s="1"/>
  <c r="K554" i="1"/>
  <c r="L554" i="1" s="1"/>
  <c r="K629" i="1"/>
  <c r="L629" i="1" s="1"/>
  <c r="K1061" i="1"/>
  <c r="L1061" i="1" s="1"/>
  <c r="K148" i="1"/>
  <c r="L148" i="1" s="1"/>
  <c r="K486" i="1"/>
  <c r="L486" i="1" s="1"/>
  <c r="K361" i="1"/>
  <c r="L361" i="1" s="1"/>
  <c r="K424" i="1"/>
  <c r="L424" i="1" s="1"/>
  <c r="K615" i="1"/>
  <c r="L615" i="1" s="1"/>
  <c r="K1024" i="1"/>
  <c r="L1024" i="1" s="1"/>
  <c r="K896" i="1"/>
  <c r="L896" i="1" s="1"/>
  <c r="K505" i="1"/>
  <c r="L505" i="1" s="1"/>
  <c r="K1079" i="1"/>
  <c r="L1079" i="1" s="1"/>
  <c r="K173" i="1"/>
  <c r="L173" i="1" s="1"/>
  <c r="K660" i="1"/>
  <c r="L660" i="1" s="1"/>
  <c r="K487" i="1"/>
  <c r="L487" i="1" s="1"/>
  <c r="K814" i="1"/>
  <c r="P814" i="1" s="1"/>
  <c r="K952" i="1"/>
  <c r="L952" i="1" s="1"/>
  <c r="K309" i="1"/>
  <c r="L309" i="1" s="1"/>
  <c r="K919" i="1"/>
  <c r="L919" i="1" s="1"/>
  <c r="K893" i="1"/>
  <c r="L893" i="1" s="1"/>
  <c r="K551" i="1"/>
  <c r="L551" i="1" s="1"/>
  <c r="K165" i="1"/>
  <c r="L165" i="1" s="1"/>
  <c r="K738" i="1"/>
  <c r="L738" i="1" s="1"/>
  <c r="K898" i="1"/>
  <c r="L898" i="1" s="1"/>
  <c r="K263" i="1"/>
  <c r="L263" i="1" s="1"/>
  <c r="K402" i="1"/>
  <c r="L402" i="1" s="1"/>
  <c r="K80" i="1"/>
  <c r="L80" i="1" s="1"/>
  <c r="K135" i="1"/>
  <c r="L135" i="1" s="1"/>
  <c r="K465" i="1"/>
  <c r="L465" i="1" s="1"/>
  <c r="K686" i="1"/>
  <c r="L686" i="1" s="1"/>
  <c r="K52" i="1"/>
  <c r="L52" i="1" s="1"/>
  <c r="K249" i="1"/>
  <c r="L249" i="1" s="1"/>
  <c r="K420" i="1"/>
  <c r="L420" i="1" s="1"/>
  <c r="K547" i="1"/>
  <c r="L547" i="1" s="1"/>
  <c r="K625" i="1"/>
  <c r="L625" i="1" s="1"/>
  <c r="K1054" i="1"/>
  <c r="L1054" i="1" s="1"/>
  <c r="K691" i="1"/>
  <c r="L691" i="1" s="1"/>
  <c r="K104" i="1"/>
  <c r="L104" i="1" s="1"/>
  <c r="K328" i="1"/>
  <c r="L328" i="1" s="1"/>
  <c r="K931" i="1"/>
  <c r="L931" i="1" s="1"/>
  <c r="K1094" i="1"/>
  <c r="L1094" i="1" s="1"/>
  <c r="K260" i="1"/>
  <c r="L260" i="1" s="1"/>
  <c r="K426" i="1"/>
  <c r="L426" i="1" s="1"/>
  <c r="K754" i="1"/>
  <c r="L754" i="1" s="1"/>
  <c r="K944" i="1"/>
  <c r="L944" i="1" s="1"/>
  <c r="K337" i="1"/>
  <c r="L337" i="1" s="1"/>
  <c r="K672" i="1"/>
  <c r="K751" i="1"/>
  <c r="L751" i="1" s="1"/>
  <c r="K540" i="1"/>
  <c r="L540" i="1" s="1"/>
  <c r="K223" i="1"/>
  <c r="L223" i="1" s="1"/>
  <c r="K31" i="1"/>
  <c r="L31" i="1" s="1"/>
  <c r="K1031" i="1"/>
  <c r="L1031" i="1" s="1"/>
  <c r="K257" i="1"/>
  <c r="L257" i="1" s="1"/>
  <c r="K1047" i="1"/>
  <c r="L1047" i="1" s="1"/>
  <c r="K539" i="1"/>
  <c r="L539" i="1" s="1"/>
  <c r="K663" i="1"/>
  <c r="K1103" i="1"/>
  <c r="L1103" i="1" s="1"/>
  <c r="K641" i="1"/>
  <c r="L641" i="1" s="1"/>
  <c r="K1071" i="1"/>
  <c r="K46" i="1"/>
  <c r="L46" i="1" s="1"/>
  <c r="K273" i="1"/>
  <c r="L273" i="1" s="1"/>
  <c r="K127" i="1"/>
  <c r="L127" i="1" s="1"/>
  <c r="K60" i="1"/>
  <c r="L60" i="1" s="1"/>
  <c r="K345" i="1"/>
  <c r="L345" i="1" s="1"/>
  <c r="K174" i="1"/>
  <c r="L174" i="1" s="1"/>
  <c r="K32" i="1"/>
  <c r="L32" i="1" s="1"/>
  <c r="K483" i="1"/>
  <c r="L483" i="1" s="1"/>
  <c r="K510" i="1"/>
  <c r="L510" i="1" s="1"/>
  <c r="K55" i="1"/>
  <c r="L55" i="1" s="1"/>
  <c r="K278" i="1"/>
  <c r="L278" i="1" s="1"/>
  <c r="K114" i="1"/>
  <c r="L114" i="1" s="1"/>
  <c r="K20" i="1"/>
  <c r="L20" i="1" s="1"/>
  <c r="K189" i="1"/>
  <c r="L189" i="1" s="1"/>
  <c r="K208" i="1"/>
  <c r="L208" i="1" s="1"/>
  <c r="K1101" i="1"/>
  <c r="L1101" i="1" s="1"/>
  <c r="K416" i="1"/>
  <c r="L416" i="1" s="1"/>
  <c r="K178" i="1"/>
  <c r="L178" i="1" s="1"/>
  <c r="K395" i="1"/>
  <c r="L395" i="1" s="1"/>
  <c r="K325" i="1"/>
  <c r="L325" i="1" s="1"/>
  <c r="K502" i="1"/>
  <c r="L502" i="1" s="1"/>
  <c r="K526" i="1"/>
  <c r="L526" i="1" s="1"/>
  <c r="K209" i="1"/>
  <c r="L209" i="1" s="1"/>
  <c r="K477" i="1"/>
  <c r="L477" i="1" s="1"/>
  <c r="K950" i="1"/>
  <c r="L950" i="1" s="1"/>
  <c r="K203" i="1"/>
  <c r="L203" i="1" s="1"/>
  <c r="K2" i="1"/>
  <c r="K624" i="1"/>
  <c r="L624" i="1" s="1"/>
  <c r="K1078" i="1"/>
  <c r="L1078" i="1" s="1"/>
  <c r="K45" i="1"/>
  <c r="L45" i="1" s="1"/>
  <c r="K112" i="1"/>
  <c r="L112" i="1" s="1"/>
  <c r="K158" i="1"/>
  <c r="L158" i="1" s="1"/>
  <c r="K256" i="1"/>
  <c r="L256" i="1" s="1"/>
  <c r="K929" i="1"/>
  <c r="L929" i="1" s="1"/>
  <c r="K623" i="1"/>
  <c r="L623" i="1" s="1"/>
  <c r="K234" i="1"/>
  <c r="L234" i="1" s="1"/>
  <c r="K521" i="1"/>
  <c r="L521" i="1" s="1"/>
  <c r="K427" i="1"/>
  <c r="L427" i="1" s="1"/>
  <c r="K969" i="1"/>
  <c r="L969" i="1" s="1"/>
  <c r="K396" i="1"/>
  <c r="L396" i="1" s="1"/>
  <c r="K222" i="1"/>
  <c r="L222" i="1" s="1"/>
  <c r="K681" i="1"/>
  <c r="L681" i="1" s="1"/>
  <c r="K1046" i="1"/>
  <c r="L1046" i="1" s="1"/>
  <c r="K145" i="1"/>
  <c r="L145" i="1" s="1"/>
  <c r="K939" i="1"/>
  <c r="L939" i="1" s="1"/>
  <c r="K682" i="1"/>
  <c r="L682" i="1" s="1"/>
  <c r="K753" i="1"/>
  <c r="L753" i="1" s="1"/>
  <c r="K35" i="1"/>
  <c r="L35" i="1" s="1"/>
  <c r="K21" i="1"/>
  <c r="L21" i="1" s="1"/>
  <c r="K666" i="1"/>
  <c r="L666" i="1" s="1"/>
  <c r="K476" i="1"/>
  <c r="L476" i="1" s="1"/>
  <c r="K170" i="1"/>
  <c r="L170" i="1" s="1"/>
  <c r="K1009" i="1"/>
  <c r="K1051" i="1"/>
  <c r="L1051" i="1" s="1"/>
  <c r="K401" i="1"/>
  <c r="L401" i="1" s="1"/>
  <c r="K11" i="1"/>
  <c r="L11" i="1" s="1"/>
  <c r="K296" i="1"/>
  <c r="L296" i="1" s="1"/>
  <c r="K150" i="1"/>
  <c r="L150" i="1" s="1"/>
  <c r="K224" i="1"/>
  <c r="L224" i="1" s="1"/>
  <c r="K341" i="1"/>
  <c r="L341" i="1" s="1"/>
  <c r="K1072" i="1"/>
  <c r="L1072" i="1" s="1"/>
  <c r="K310" i="1"/>
  <c r="L310" i="1" s="1"/>
  <c r="K622" i="1"/>
  <c r="L622" i="1" s="1"/>
  <c r="K668" i="1"/>
  <c r="L668" i="1" s="1"/>
  <c r="K905" i="1"/>
  <c r="L905" i="1" s="1"/>
  <c r="K431" i="1"/>
  <c r="L431" i="1" s="1"/>
  <c r="K923" i="1"/>
  <c r="K356" i="1"/>
  <c r="L356" i="1" s="1"/>
  <c r="K343" i="1"/>
  <c r="L343" i="1" s="1"/>
  <c r="K1069" i="1"/>
  <c r="L1069" i="1" s="1"/>
  <c r="K265" i="1"/>
  <c r="L265" i="1" s="1"/>
  <c r="K384" i="1"/>
  <c r="L384" i="1" s="1"/>
  <c r="K897" i="1"/>
  <c r="L897" i="1" s="1"/>
  <c r="K1102" i="1"/>
  <c r="L1102" i="1" s="1"/>
  <c r="K85" i="1"/>
  <c r="L85" i="1" s="1"/>
  <c r="K282" i="1"/>
  <c r="L282" i="1" s="1"/>
  <c r="K542" i="1"/>
  <c r="L542" i="1" s="1"/>
  <c r="K925" i="1"/>
  <c r="L925" i="1" s="1"/>
  <c r="K350" i="1"/>
  <c r="L350" i="1" s="1"/>
  <c r="K951" i="1"/>
  <c r="L951" i="1" s="1"/>
  <c r="K460" i="1"/>
  <c r="L460" i="1" s="1"/>
  <c r="K1086" i="1"/>
  <c r="L1086" i="1" s="1"/>
  <c r="K740" i="1"/>
  <c r="L740" i="1" s="1"/>
  <c r="K376" i="1"/>
  <c r="L376" i="1" s="1"/>
  <c r="K726" i="1"/>
  <c r="L726" i="1" s="1"/>
  <c r="K1017" i="1"/>
  <c r="L1017" i="1" s="1"/>
  <c r="K348" i="1"/>
  <c r="L348" i="1" s="1"/>
  <c r="K1013" i="1"/>
  <c r="L1013" i="1" s="1"/>
  <c r="K246" i="1"/>
  <c r="L246" i="1" s="1"/>
  <c r="K312" i="1"/>
  <c r="L312" i="1" s="1"/>
  <c r="K1107" i="1"/>
  <c r="L1107" i="1" s="1"/>
  <c r="K136" i="1"/>
  <c r="L136" i="1" s="1"/>
  <c r="K1006" i="1"/>
  <c r="L1006" i="1" s="1"/>
  <c r="K276" i="1"/>
  <c r="L276" i="1" s="1"/>
  <c r="K739" i="1"/>
  <c r="L739" i="1" s="1"/>
  <c r="K441" i="1"/>
  <c r="L441" i="1" s="1"/>
  <c r="K194" i="1"/>
  <c r="L194" i="1" s="1"/>
  <c r="K388" i="1"/>
  <c r="L388" i="1" s="1"/>
  <c r="K1023" i="1"/>
  <c r="L1023" i="1" s="1"/>
  <c r="K679" i="1"/>
  <c r="L679" i="1" s="1"/>
  <c r="K677" i="1"/>
  <c r="K78" i="1"/>
  <c r="L78" i="1" s="1"/>
  <c r="K403" i="1"/>
  <c r="L403" i="1" s="1"/>
  <c r="K161" i="1"/>
  <c r="L161" i="1" s="1"/>
  <c r="K504" i="1"/>
  <c r="L504" i="1" s="1"/>
  <c r="K979" i="1"/>
  <c r="L979" i="1" s="1"/>
  <c r="K118" i="1"/>
  <c r="L118" i="1" s="1"/>
  <c r="K621" i="1"/>
  <c r="L621" i="1" s="1"/>
  <c r="K910" i="1"/>
  <c r="L910" i="1" s="1"/>
  <c r="K1110" i="1"/>
  <c r="L1110" i="1" s="1"/>
  <c r="K335" i="1"/>
  <c r="L335" i="1" s="1"/>
  <c r="K516" i="1"/>
  <c r="L516" i="1" s="1"/>
  <c r="K1067" i="1"/>
  <c r="L1067" i="1" s="1"/>
  <c r="K413" i="1"/>
  <c r="L413" i="1" s="1"/>
  <c r="K1082" i="1"/>
  <c r="L1082" i="1" s="1"/>
  <c r="K992" i="1"/>
  <c r="L992" i="1" s="1"/>
  <c r="K125" i="1"/>
  <c r="L125" i="1" s="1"/>
  <c r="K920" i="1"/>
  <c r="L920" i="1" s="1"/>
  <c r="K697" i="1"/>
  <c r="L697" i="1" s="1"/>
  <c r="K247" i="1"/>
  <c r="L247" i="1" s="1"/>
  <c r="K449" i="1"/>
  <c r="L449" i="1" s="1"/>
  <c r="K347" i="1"/>
  <c r="L347" i="1" s="1"/>
  <c r="K272" i="1"/>
  <c r="L272" i="1" s="1"/>
  <c r="K538" i="1"/>
  <c r="L538" i="1" s="1"/>
  <c r="K1004" i="1"/>
  <c r="L1004" i="1" s="1"/>
  <c r="K490" i="1"/>
  <c r="L490" i="1" s="1"/>
  <c r="K533" i="1"/>
  <c r="L533" i="1" s="1"/>
  <c r="K230" i="1"/>
  <c r="L230" i="1" s="1"/>
  <c r="K250" i="1"/>
  <c r="L250" i="1" s="1"/>
  <c r="K437" i="1"/>
  <c r="L437" i="1" s="1"/>
  <c r="K1084" i="1"/>
  <c r="K442" i="1"/>
  <c r="L442" i="1" s="1"/>
  <c r="K1092" i="1"/>
  <c r="L1092" i="1" s="1"/>
  <c r="K1099" i="1"/>
  <c r="L1099" i="1" s="1"/>
  <c r="K252" i="1"/>
  <c r="L252" i="1" s="1"/>
  <c r="K422" i="1"/>
  <c r="L422" i="1" s="1"/>
  <c r="K734" i="1"/>
  <c r="L734" i="1" s="1"/>
  <c r="K164" i="1"/>
  <c r="L164" i="1" s="1"/>
  <c r="K448" i="1"/>
  <c r="L448" i="1" s="1"/>
  <c r="K97" i="1"/>
  <c r="L97" i="1" s="1"/>
  <c r="K634" i="1"/>
  <c r="L634" i="1" s="1"/>
  <c r="K926" i="1"/>
  <c r="L926" i="1" s="1"/>
  <c r="K1052" i="1"/>
  <c r="L1052" i="1" s="1"/>
  <c r="K485" i="1"/>
  <c r="L485" i="1" s="1"/>
  <c r="K1091" i="1"/>
  <c r="L1091" i="1" s="1"/>
  <c r="K1083" i="1"/>
  <c r="L1083" i="1" s="1"/>
  <c r="K307" i="1"/>
  <c r="L307" i="1" s="1"/>
  <c r="K692" i="1"/>
  <c r="K324" i="1"/>
  <c r="L324" i="1" s="1"/>
  <c r="K14" i="1"/>
  <c r="L14" i="1" s="1"/>
  <c r="K994" i="1"/>
  <c r="L994" i="1" s="1"/>
  <c r="K338" i="1"/>
  <c r="L338" i="1" s="1"/>
  <c r="K318" i="1"/>
  <c r="L318" i="1" s="1"/>
  <c r="K567" i="1"/>
  <c r="K509" i="1"/>
  <c r="L509" i="1" s="1"/>
  <c r="K803" i="1"/>
  <c r="P803" i="1" s="1"/>
  <c r="K901" i="1"/>
  <c r="L901" i="1" s="1"/>
  <c r="K415" i="1"/>
  <c r="L415" i="1" s="1"/>
  <c r="K647" i="1"/>
  <c r="L647" i="1" s="1"/>
  <c r="K227" i="1"/>
  <c r="L227" i="1" s="1"/>
  <c r="K428" i="1"/>
  <c r="L428" i="1" s="1"/>
  <c r="K690" i="1"/>
  <c r="L690" i="1" s="1"/>
  <c r="K946" i="1"/>
  <c r="L946" i="1" s="1"/>
  <c r="K48" i="1"/>
  <c r="L48" i="1" s="1"/>
  <c r="K1106" i="1"/>
  <c r="L1106" i="1" s="1"/>
  <c r="K153" i="1"/>
  <c r="L153" i="1" s="1"/>
  <c r="K160" i="1"/>
  <c r="L160" i="1" s="1"/>
  <c r="K154" i="1"/>
  <c r="L154" i="1" s="1"/>
  <c r="K126" i="1"/>
  <c r="L126" i="1" s="1"/>
  <c r="K598" i="1"/>
  <c r="L598" i="1" s="1"/>
  <c r="K1076" i="1"/>
  <c r="K718" i="1"/>
  <c r="L718" i="1" s="1"/>
  <c r="K661" i="1"/>
  <c r="L661" i="1" s="1"/>
  <c r="K98" i="1"/>
  <c r="L98" i="1" s="1"/>
  <c r="K580" i="1"/>
  <c r="L580" i="1" s="1"/>
  <c r="K735" i="1"/>
  <c r="L735" i="1" s="1"/>
  <c r="K16" i="1"/>
  <c r="L16" i="1" s="1"/>
  <c r="K1025" i="1"/>
  <c r="L1025" i="1" s="1"/>
  <c r="K25" i="1"/>
  <c r="L25" i="1" s="1"/>
  <c r="K412" i="1"/>
  <c r="L412" i="1" s="1"/>
  <c r="K566" i="1"/>
  <c r="L566" i="1" s="1"/>
  <c r="K534" i="1"/>
  <c r="L534" i="1" s="1"/>
  <c r="K964" i="1"/>
  <c r="L964" i="1" s="1"/>
  <c r="K119" i="1"/>
  <c r="L119" i="1" s="1"/>
  <c r="K59" i="1"/>
  <c r="L59" i="1" s="1"/>
  <c r="K216" i="1"/>
  <c r="L216" i="1" s="1"/>
  <c r="K737" i="1"/>
  <c r="L737" i="1" s="1"/>
  <c r="K236" i="1"/>
  <c r="L236" i="1" s="1"/>
  <c r="K386" i="1"/>
  <c r="L386" i="1" s="1"/>
  <c r="K582" i="1"/>
  <c r="L582" i="1" s="1"/>
  <c r="K13" i="1"/>
  <c r="L13" i="1" s="1"/>
  <c r="K1041" i="1"/>
  <c r="L1041" i="1" s="1"/>
  <c r="K142" i="1"/>
  <c r="L142" i="1" s="1"/>
  <c r="K352" i="1"/>
  <c r="L352" i="1" s="1"/>
  <c r="K596" i="1"/>
  <c r="L596" i="1" s="1"/>
  <c r="K146" i="1"/>
  <c r="L146" i="1" s="1"/>
  <c r="K248" i="1"/>
  <c r="L248" i="1" s="1"/>
  <c r="K445" i="1"/>
  <c r="L445" i="1" s="1"/>
  <c r="K609" i="1"/>
  <c r="L609" i="1" s="1"/>
  <c r="K1075" i="1"/>
  <c r="L1075" i="1" s="1"/>
  <c r="K1088" i="1"/>
  <c r="L1088" i="1" s="1"/>
  <c r="K917" i="1"/>
  <c r="L917" i="1" s="1"/>
  <c r="K333" i="1"/>
  <c r="L333" i="1" s="1"/>
  <c r="K976" i="1"/>
  <c r="L976" i="1" s="1"/>
  <c r="K69" i="1"/>
  <c r="L69" i="1" s="1"/>
  <c r="K61" i="1"/>
  <c r="L61" i="1" s="1"/>
  <c r="K50" i="1"/>
  <c r="L50" i="1" s="1"/>
  <c r="K82" i="1"/>
  <c r="L82" i="1" s="1"/>
  <c r="K373" i="1"/>
  <c r="L373" i="1" s="1"/>
  <c r="K940" i="1"/>
  <c r="L940" i="1" s="1"/>
  <c r="K1081" i="1"/>
  <c r="L1081" i="1" s="1"/>
  <c r="K528" i="1"/>
  <c r="L528" i="1" s="1"/>
  <c r="K440" i="1"/>
  <c r="L440" i="1" s="1"/>
  <c r="K43" i="1"/>
  <c r="L43" i="1" s="1"/>
  <c r="K166" i="1"/>
  <c r="L166" i="1" s="1"/>
  <c r="K365" i="1"/>
  <c r="L365" i="1" s="1"/>
  <c r="K379" i="1"/>
  <c r="L379" i="1" s="1"/>
  <c r="K793" i="1"/>
  <c r="P793" i="1" s="1"/>
  <c r="K990" i="1"/>
  <c r="L990" i="1" s="1"/>
  <c r="K921" i="1"/>
  <c r="L921" i="1" s="1"/>
  <c r="K83" i="1"/>
  <c r="L83" i="1" s="1"/>
  <c r="K81" i="1"/>
  <c r="L81" i="1" s="1"/>
  <c r="K614" i="1"/>
  <c r="L614" i="1" s="1"/>
  <c r="K544" i="1"/>
  <c r="L544" i="1" s="1"/>
  <c r="K66" i="1"/>
  <c r="L66" i="1" s="1"/>
  <c r="K79" i="1"/>
  <c r="L79" i="1" s="1"/>
  <c r="K435" i="1"/>
  <c r="L435" i="1" s="1"/>
  <c r="K729" i="1"/>
  <c r="L729" i="1" s="1"/>
  <c r="K1032" i="1"/>
  <c r="K23" i="1"/>
  <c r="L23" i="1" s="1"/>
  <c r="K915" i="1"/>
  <c r="L915" i="1" s="1"/>
  <c r="K945" i="1"/>
  <c r="L945" i="1" s="1"/>
  <c r="K1011" i="1"/>
  <c r="K659" i="1"/>
  <c r="L659" i="1" s="1"/>
  <c r="K924" i="1"/>
  <c r="L924" i="1" s="1"/>
  <c r="K557" i="1"/>
  <c r="L557" i="1" s="1"/>
  <c r="K995" i="1"/>
  <c r="L995" i="1" s="1"/>
  <c r="K932" i="1"/>
  <c r="L932" i="1" s="1"/>
  <c r="K284" i="1"/>
  <c r="L284" i="1" s="1"/>
  <c r="K444" i="1"/>
  <c r="L444" i="1" s="1"/>
  <c r="K695" i="1"/>
  <c r="L695" i="1" s="1"/>
  <c r="K322" i="1"/>
  <c r="L322" i="1" s="1"/>
  <c r="K233" i="1"/>
  <c r="L233" i="1" s="1"/>
  <c r="K1000" i="1"/>
  <c r="L1000" i="1" s="1"/>
  <c r="K214" i="1"/>
  <c r="L214" i="1" s="1"/>
  <c r="K784" i="1"/>
  <c r="P784" i="1" s="1"/>
  <c r="K947" i="1"/>
  <c r="L947" i="1" s="1"/>
  <c r="K530" i="1"/>
  <c r="K674" i="1"/>
  <c r="K949" i="1"/>
  <c r="L949" i="1" s="1"/>
  <c r="K657" i="1"/>
  <c r="L657" i="1" s="1"/>
  <c r="K120" i="1"/>
  <c r="L120" i="1" s="1"/>
  <c r="K419" i="1"/>
  <c r="L419" i="1" s="1"/>
  <c r="K258" i="1"/>
  <c r="L258" i="1" s="1"/>
  <c r="K1028" i="1"/>
  <c r="L1028" i="1" s="1"/>
  <c r="K212" i="1"/>
  <c r="L212" i="1" s="1"/>
  <c r="K33" i="1"/>
  <c r="L33" i="1" s="1"/>
  <c r="K479" i="1"/>
  <c r="L479" i="1" s="1"/>
  <c r="K811" i="1"/>
  <c r="P811" i="1" s="1"/>
  <c r="K600" i="1"/>
  <c r="L600" i="1" s="1"/>
  <c r="K425" i="1"/>
  <c r="L425" i="1" s="1"/>
  <c r="K962" i="1"/>
  <c r="L962" i="1" s="1"/>
  <c r="K151" i="1"/>
  <c r="L151" i="1" s="1"/>
  <c r="K297" i="1"/>
  <c r="L297" i="1" s="1"/>
  <c r="K394" i="1"/>
  <c r="L394" i="1" s="1"/>
  <c r="K722" i="1"/>
  <c r="L722" i="1" s="1"/>
  <c r="K913" i="1"/>
  <c r="L913" i="1" s="1"/>
  <c r="K364" i="1"/>
  <c r="L364" i="1" s="1"/>
  <c r="K1059" i="1"/>
  <c r="L1059" i="1" s="1"/>
  <c r="K937" i="1"/>
  <c r="L937" i="1" s="1"/>
  <c r="K292" i="1"/>
  <c r="L292" i="1" s="1"/>
  <c r="K330" i="1"/>
  <c r="L330" i="1" s="1"/>
  <c r="K792" i="1"/>
  <c r="P792" i="1" s="1"/>
  <c r="K180" i="1"/>
  <c r="L180" i="1" s="1"/>
  <c r="K433" i="1"/>
  <c r="L433" i="1" s="1"/>
  <c r="K210" i="1"/>
  <c r="L210" i="1" s="1"/>
  <c r="K429" i="1"/>
  <c r="L429" i="1" s="1"/>
  <c r="K628" i="1"/>
  <c r="L628" i="1" s="1"/>
  <c r="K973" i="1"/>
  <c r="L973" i="1" s="1"/>
  <c r="K62" i="1"/>
  <c r="L62" i="1" s="1"/>
  <c r="K553" i="1"/>
  <c r="L553" i="1" s="1"/>
  <c r="K18" i="1"/>
  <c r="L18" i="1" s="1"/>
  <c r="K581" i="1"/>
  <c r="K1056" i="1"/>
  <c r="L1056" i="1" s="1"/>
  <c r="K87" i="1"/>
  <c r="L87" i="1" s="1"/>
  <c r="K558" i="1"/>
  <c r="L558" i="1" s="1"/>
  <c r="K121" i="1"/>
  <c r="L121" i="1" s="1"/>
  <c r="K398" i="1"/>
  <c r="L398" i="1" s="1"/>
  <c r="K1111" i="1"/>
  <c r="L1111" i="1" s="1"/>
  <c r="K463" i="1"/>
  <c r="L463" i="1" s="1"/>
  <c r="K1034" i="1"/>
  <c r="L1034" i="1" s="1"/>
  <c r="K299" i="1"/>
  <c r="L299" i="1" s="1"/>
  <c r="K235" i="1"/>
  <c r="L235" i="1" s="1"/>
  <c r="K667" i="1"/>
  <c r="L667" i="1" s="1"/>
  <c r="K171" i="1"/>
  <c r="L171" i="1" s="1"/>
  <c r="K107" i="1"/>
  <c r="L107" i="1" s="1"/>
  <c r="K665" i="1"/>
  <c r="L665" i="1" s="1"/>
  <c r="K991" i="1"/>
  <c r="L991" i="1" s="1"/>
  <c r="K285" i="1"/>
  <c r="L285" i="1" s="1"/>
  <c r="K221" i="1"/>
  <c r="L221" i="1" s="1"/>
  <c r="K645" i="1"/>
  <c r="L645" i="1" s="1"/>
  <c r="K709" i="1"/>
  <c r="L709" i="1" s="1"/>
  <c r="K687" i="1"/>
  <c r="L687" i="1" s="1"/>
  <c r="K957" i="1"/>
  <c r="L957" i="1" s="1"/>
  <c r="K238" i="1"/>
  <c r="L238" i="1" s="1"/>
  <c r="K500" i="1"/>
  <c r="L500" i="1" s="1"/>
  <c r="K454" i="1"/>
  <c r="L454" i="1" s="1"/>
  <c r="K549" i="1"/>
  <c r="L549" i="1" s="1"/>
  <c r="K1093" i="1"/>
  <c r="L1093" i="1" s="1"/>
  <c r="K960" i="1"/>
  <c r="L960" i="1" s="1"/>
  <c r="K40" i="1"/>
  <c r="L40" i="1" s="1"/>
  <c r="K662" i="1"/>
  <c r="L662" i="1" s="1"/>
  <c r="K986" i="1"/>
  <c r="L986" i="1" s="1"/>
  <c r="K93" i="1"/>
  <c r="L93" i="1" s="1"/>
  <c r="K891" i="1"/>
  <c r="L891" i="1" s="1"/>
  <c r="K648" i="1"/>
  <c r="L648" i="1" s="1"/>
  <c r="K1037" i="1"/>
  <c r="L1037" i="1" s="1"/>
  <c r="K53" i="1"/>
  <c r="L53" i="1" s="1"/>
  <c r="K546" i="1"/>
  <c r="L546" i="1" s="1"/>
  <c r="K105" i="1"/>
  <c r="L105" i="1" s="1"/>
  <c r="K443" i="1"/>
  <c r="L443" i="1" s="1"/>
  <c r="K1098" i="1"/>
  <c r="L1098" i="1" s="1"/>
  <c r="K447" i="1"/>
  <c r="L447" i="1" s="1"/>
  <c r="K1015" i="1"/>
  <c r="L1015" i="1" s="1"/>
  <c r="K295" i="1"/>
  <c r="L295" i="1" s="1"/>
  <c r="K231" i="1"/>
  <c r="L231" i="1" s="1"/>
  <c r="K658" i="1"/>
  <c r="L658" i="1" s="1"/>
  <c r="K167" i="1"/>
  <c r="L167" i="1" s="1"/>
  <c r="K103" i="1"/>
  <c r="L103" i="1" s="1"/>
  <c r="K656" i="1"/>
  <c r="L656" i="1" s="1"/>
  <c r="K978" i="1"/>
  <c r="L978" i="1" s="1"/>
  <c r="K281" i="1"/>
  <c r="L281" i="1" s="1"/>
  <c r="K217" i="1"/>
  <c r="L217" i="1" s="1"/>
  <c r="K608" i="1"/>
  <c r="L608" i="1" s="1"/>
  <c r="K704" i="1"/>
  <c r="L704" i="1" s="1"/>
  <c r="K559" i="1"/>
  <c r="L559" i="1" s="1"/>
  <c r="K471" i="1"/>
  <c r="L471" i="1" s="1"/>
  <c r="K1020" i="1"/>
  <c r="L1020" i="1" s="1"/>
  <c r="K242" i="1"/>
  <c r="L242" i="1" s="1"/>
  <c r="K680" i="1"/>
  <c r="L680" i="1" s="1"/>
  <c r="K1001" i="1"/>
  <c r="L1001" i="1" s="1"/>
  <c r="K966" i="1"/>
  <c r="L966" i="1" s="1"/>
  <c r="K358" i="1"/>
  <c r="L358" i="1" s="1"/>
  <c r="K613" i="1"/>
  <c r="L613" i="1" s="1"/>
  <c r="K1048" i="1"/>
  <c r="L1048" i="1" s="1"/>
  <c r="K116" i="1"/>
  <c r="L116" i="1" s="1"/>
  <c r="K728" i="1"/>
  <c r="L728" i="1" s="1"/>
  <c r="K332" i="1"/>
  <c r="L332" i="1" s="1"/>
  <c r="K291" i="1"/>
  <c r="L291" i="1" s="1"/>
  <c r="K527" i="1"/>
  <c r="L527" i="1" s="1"/>
  <c r="K387" i="1"/>
  <c r="L387" i="1" s="1"/>
  <c r="K684" i="1"/>
  <c r="L684" i="1" s="1"/>
  <c r="K626" i="1"/>
  <c r="L626" i="1" s="1"/>
  <c r="K619" i="1"/>
  <c r="L619" i="1" s="1"/>
  <c r="K132" i="1"/>
  <c r="L132" i="1" s="1"/>
  <c r="K331" i="1"/>
  <c r="L331" i="1" s="1"/>
  <c r="K49" i="1"/>
  <c r="L49" i="1" s="1"/>
  <c r="K606" i="1"/>
  <c r="L606" i="1" s="1"/>
  <c r="K1070" i="1"/>
  <c r="L1070" i="1" s="1"/>
  <c r="K601" i="1"/>
  <c r="L601" i="1" s="1"/>
  <c r="K101" i="1"/>
  <c r="L101" i="1" s="1"/>
  <c r="K981" i="1"/>
  <c r="L981" i="1" s="1"/>
  <c r="K70" i="1"/>
  <c r="L70" i="1" s="1"/>
  <c r="K177" i="1"/>
  <c r="L177" i="1" s="1"/>
  <c r="K268" i="1"/>
  <c r="L268" i="1" s="1"/>
  <c r="K226" i="1"/>
  <c r="L226" i="1" s="1"/>
  <c r="K570" i="1"/>
  <c r="L570" i="1" s="1"/>
  <c r="K218" i="1"/>
  <c r="L218" i="1" s="1"/>
  <c r="K102" i="1"/>
  <c r="L102" i="1" s="1"/>
  <c r="K577" i="1"/>
  <c r="L577" i="1" s="1"/>
  <c r="K904" i="1"/>
  <c r="L904" i="1" s="1"/>
  <c r="K354" i="1"/>
  <c r="L354" i="1" s="1"/>
  <c r="K1064" i="1"/>
  <c r="L1064" i="1" s="1"/>
  <c r="K279" i="1"/>
  <c r="L279" i="1" s="1"/>
  <c r="K286" i="1"/>
  <c r="L286" i="1" s="1"/>
  <c r="K644" i="1"/>
  <c r="L644" i="1" s="1"/>
  <c r="K982" i="1"/>
  <c r="L982" i="1" s="1"/>
  <c r="K1021" i="1"/>
  <c r="L1021" i="1" s="1"/>
  <c r="K169" i="1"/>
  <c r="L169" i="1" s="1"/>
  <c r="K545" i="1"/>
  <c r="L545" i="1" s="1"/>
  <c r="K1108" i="1"/>
  <c r="L1108" i="1" s="1"/>
  <c r="K971" i="1"/>
  <c r="L971" i="1" s="1"/>
  <c r="K254" i="1"/>
  <c r="L254" i="1" s="1"/>
  <c r="K632" i="1"/>
  <c r="L632" i="1" s="1"/>
  <c r="K955" i="1"/>
  <c r="L955" i="1" s="1"/>
  <c r="K574" i="1"/>
  <c r="K907" i="1"/>
  <c r="L907" i="1" s="1"/>
  <c r="K655" i="1"/>
  <c r="L655" i="1" s="1"/>
  <c r="K719" i="1"/>
  <c r="K529" i="1"/>
  <c r="L529" i="1" s="1"/>
  <c r="K1104" i="1"/>
  <c r="L1104" i="1" s="1"/>
  <c r="K933" i="1"/>
  <c r="L933" i="1" s="1"/>
  <c r="K438" i="1"/>
  <c r="L438" i="1" s="1"/>
  <c r="K451" i="1"/>
  <c r="L451" i="1" s="1"/>
  <c r="K478" i="1"/>
  <c r="L478" i="1" s="1"/>
  <c r="K967" i="1"/>
  <c r="L967" i="1" s="1"/>
  <c r="K327" i="1"/>
  <c r="L327" i="1" s="1"/>
  <c r="K1077" i="1"/>
  <c r="K524" i="1"/>
  <c r="L524" i="1" s="1"/>
  <c r="K1039" i="1"/>
  <c r="L1039" i="1" s="1"/>
  <c r="K44" i="1"/>
  <c r="L44" i="1" s="1"/>
  <c r="K251" i="1"/>
  <c r="L251" i="1" s="1"/>
  <c r="K522" i="1"/>
  <c r="L522" i="1" s="1"/>
  <c r="K123" i="1"/>
  <c r="L123" i="1" s="1"/>
  <c r="K453" i="1"/>
  <c r="L453" i="1" s="1"/>
  <c r="K927" i="1"/>
  <c r="L927" i="1" s="1"/>
  <c r="K269" i="1"/>
  <c r="L269" i="1" s="1"/>
  <c r="K351" i="1"/>
  <c r="L351" i="1" s="1"/>
  <c r="K556" i="1"/>
  <c r="L556" i="1" s="1"/>
  <c r="K492" i="1"/>
  <c r="L492" i="1" s="1"/>
  <c r="K1033" i="1"/>
  <c r="K977" i="1"/>
  <c r="L977" i="1" s="1"/>
  <c r="K942" i="1"/>
  <c r="L942" i="1" s="1"/>
  <c r="K240" i="1"/>
  <c r="L240" i="1" s="1"/>
  <c r="K892" i="1"/>
  <c r="L892" i="1" s="1"/>
  <c r="K706" i="1"/>
  <c r="L706" i="1" s="1"/>
  <c r="K531" i="1"/>
  <c r="L531" i="1" s="1"/>
  <c r="K589" i="1"/>
  <c r="L589" i="1" s="1"/>
  <c r="K989" i="1"/>
  <c r="L989" i="1" s="1"/>
  <c r="K467" i="1"/>
  <c r="L467" i="1" s="1"/>
  <c r="K548" i="1"/>
  <c r="K411" i="1"/>
  <c r="L411" i="1" s="1"/>
  <c r="K17" i="1"/>
  <c r="L17" i="1" s="1"/>
  <c r="K935" i="1"/>
  <c r="L935" i="1" s="1"/>
  <c r="K219" i="1"/>
  <c r="L219" i="1" s="1"/>
  <c r="K155" i="1"/>
  <c r="L155" i="1" s="1"/>
  <c r="K1063" i="1"/>
  <c r="L1063" i="1" s="1"/>
  <c r="K584" i="1"/>
  <c r="L584" i="1" s="1"/>
  <c r="K314" i="1"/>
  <c r="L314" i="1" s="1"/>
  <c r="K131" i="1"/>
  <c r="L131" i="1" s="1"/>
  <c r="K705" i="1"/>
  <c r="L705" i="1" s="1"/>
  <c r="K306" i="1"/>
  <c r="L306" i="1" s="1"/>
  <c r="K133" i="1"/>
  <c r="L133" i="1" s="1"/>
  <c r="K1022" i="1"/>
  <c r="L1022" i="1" s="1"/>
  <c r="K745" i="1"/>
  <c r="L745" i="1" s="1"/>
  <c r="K308" i="1"/>
  <c r="L308" i="1" s="1"/>
  <c r="K916" i="1"/>
  <c r="L916" i="1" s="1"/>
  <c r="K974" i="1"/>
  <c r="L974" i="1" s="1"/>
  <c r="K466" i="1"/>
  <c r="L466" i="1" s="1"/>
  <c r="K77" i="1"/>
  <c r="L77" i="1" s="1"/>
  <c r="K456" i="1"/>
  <c r="L456" i="1" s="1"/>
  <c r="K902" i="1"/>
  <c r="L902" i="1" s="1"/>
  <c r="K1040" i="1"/>
  <c r="L1040" i="1" s="1"/>
  <c r="K106" i="1"/>
  <c r="L106" i="1" s="1"/>
  <c r="K518" i="1"/>
  <c r="L518" i="1" s="1"/>
  <c r="K675" i="1"/>
  <c r="K96" i="1"/>
  <c r="L96" i="1" s="1"/>
  <c r="K958" i="1"/>
  <c r="L958" i="1" s="1"/>
  <c r="K536" i="1"/>
  <c r="L536" i="1" s="1"/>
  <c r="K736" i="1"/>
  <c r="L736" i="1" s="1"/>
  <c r="K649" i="1"/>
  <c r="L649" i="1" s="1"/>
  <c r="K1109" i="1"/>
  <c r="K708" i="1"/>
  <c r="L708" i="1" s="1"/>
  <c r="K963" i="1"/>
  <c r="L963" i="1" s="1"/>
  <c r="K1095" i="1"/>
  <c r="L1095" i="1" s="1"/>
  <c r="K900" i="1"/>
  <c r="L900" i="1" s="1"/>
  <c r="K922" i="1"/>
  <c r="L922" i="1" s="1"/>
  <c r="K605" i="1"/>
  <c r="L605" i="1" s="1"/>
  <c r="K452" i="1"/>
  <c r="L452" i="1" s="1"/>
  <c r="K603" i="1"/>
  <c r="L603" i="1" s="1"/>
  <c r="K290" i="1"/>
  <c r="K591" i="1"/>
  <c r="L591" i="1" s="1"/>
  <c r="K1074" i="1"/>
  <c r="L1074" i="1" s="1"/>
  <c r="K342" i="1"/>
  <c r="L342" i="1" s="1"/>
  <c r="K968" i="1"/>
  <c r="L968" i="1" s="1"/>
  <c r="K359" i="1"/>
  <c r="L359" i="1" s="1"/>
  <c r="K380" i="1"/>
  <c r="L380" i="1" s="1"/>
  <c r="K1055" i="1"/>
  <c r="L1055" i="1" s="1"/>
  <c r="K344" i="1"/>
  <c r="L344" i="1" s="1"/>
  <c r="K432" i="1"/>
  <c r="K9" i="1"/>
  <c r="L9" i="1" s="1"/>
  <c r="K157" i="1"/>
  <c r="L157" i="1" s="1"/>
  <c r="K1087" i="1"/>
  <c r="L1087" i="1" s="1"/>
  <c r="K26" i="1"/>
  <c r="L26" i="1" s="1"/>
  <c r="K712" i="1"/>
  <c r="L712" i="1" s="1"/>
  <c r="K694" i="1"/>
  <c r="L694" i="1" s="1"/>
  <c r="K99" i="1"/>
  <c r="L99" i="1" s="1"/>
  <c r="K543" i="1"/>
  <c r="L543" i="1" s="1"/>
  <c r="K94" i="1"/>
  <c r="L94" i="1" s="1"/>
  <c r="K525" i="1"/>
  <c r="L525" i="1" s="1"/>
  <c r="K585" i="1"/>
  <c r="L585" i="1" s="1"/>
  <c r="K383" i="1"/>
  <c r="L383" i="1" s="1"/>
  <c r="K899" i="1"/>
  <c r="L899" i="1" s="1"/>
  <c r="K568" i="1"/>
  <c r="L568" i="1" s="1"/>
  <c r="K579" i="1"/>
  <c r="L579" i="1" s="1"/>
  <c r="K693" i="1"/>
  <c r="L693" i="1" s="1"/>
  <c r="K244" i="1"/>
  <c r="L244" i="1" s="1"/>
  <c r="K914" i="1"/>
  <c r="L914" i="1" s="1"/>
  <c r="K742" i="1"/>
  <c r="L742" i="1" s="1"/>
  <c r="K620" i="1"/>
  <c r="L620" i="1" s="1"/>
  <c r="K975" i="1"/>
  <c r="L975" i="1" s="1"/>
  <c r="K326" i="1"/>
  <c r="L326" i="1" s="1"/>
  <c r="K200" i="1"/>
  <c r="L200" i="1" s="1"/>
  <c r="K702" i="1"/>
  <c r="L702" i="1" s="1"/>
  <c r="K639" i="1"/>
  <c r="L639" i="1" s="1"/>
  <c r="K363" i="1"/>
  <c r="L363" i="1" s="1"/>
  <c r="K245" i="1"/>
  <c r="L245" i="1" s="1"/>
  <c r="K723" i="1"/>
  <c r="L723" i="1" s="1"/>
  <c r="K590" i="1"/>
  <c r="L590" i="1" s="1"/>
  <c r="K29" i="1"/>
  <c r="L29" i="1" s="1"/>
  <c r="K572" i="1"/>
  <c r="L572" i="1" s="1"/>
  <c r="K201" i="1"/>
  <c r="L201" i="1" s="1"/>
  <c r="K399" i="1"/>
  <c r="L399" i="1" s="1"/>
  <c r="K638" i="1"/>
  <c r="L638" i="1" s="1"/>
  <c r="K128" i="1"/>
  <c r="L128" i="1" s="1"/>
  <c r="K1043" i="1"/>
  <c r="L1043" i="1" s="1"/>
  <c r="K710" i="1"/>
  <c r="L710" i="1" s="1"/>
  <c r="K988" i="1"/>
  <c r="L988" i="1" s="1"/>
  <c r="K1100" i="1"/>
  <c r="L1100" i="1" s="1"/>
  <c r="K58" i="1"/>
  <c r="L58" i="1" s="1"/>
  <c r="K1027" i="1"/>
  <c r="L1027" i="1" s="1"/>
  <c r="K595" i="1"/>
  <c r="L595" i="1" s="1"/>
  <c r="K560" i="1"/>
  <c r="L560" i="1" s="1"/>
  <c r="K207" i="1"/>
  <c r="L207" i="1" s="1"/>
  <c r="K38" i="1"/>
  <c r="L38" i="1" s="1"/>
  <c r="K987" i="1"/>
  <c r="L987" i="1" s="1"/>
  <c r="K100" i="1"/>
  <c r="L100" i="1" s="1"/>
  <c r="K587" i="1"/>
  <c r="L587" i="1" s="1"/>
  <c r="K1019" i="1"/>
  <c r="L1019" i="1" s="1"/>
  <c r="K315" i="1"/>
  <c r="L315" i="1" s="1"/>
  <c r="K317" i="1"/>
  <c r="L317" i="1" s="1"/>
  <c r="K997" i="1"/>
  <c r="L997" i="1" s="1"/>
  <c r="K193" i="1"/>
  <c r="L193" i="1" s="1"/>
  <c r="K890" i="1"/>
  <c r="L890" i="1" s="1"/>
  <c r="K1097" i="1"/>
  <c r="L1097" i="1" s="1"/>
  <c r="K583" i="1"/>
  <c r="L583" i="1" s="1"/>
  <c r="K10" i="1"/>
  <c r="L10" i="1" s="1"/>
  <c r="K550" i="1"/>
  <c r="L550" i="1" s="1"/>
  <c r="K459" i="1"/>
  <c r="L459" i="1" s="1"/>
  <c r="K653" i="1"/>
  <c r="L653" i="1" s="1"/>
  <c r="K618" i="1"/>
  <c r="L618" i="1" s="1"/>
  <c r="K346" i="1"/>
  <c r="L346" i="1" s="1"/>
  <c r="K611" i="1"/>
  <c r="L611" i="1" s="1"/>
  <c r="K918" i="1"/>
  <c r="L918" i="1" s="1"/>
  <c r="K446" i="1"/>
  <c r="L446" i="1" s="1"/>
  <c r="K1005" i="1"/>
  <c r="L1005" i="1" s="1"/>
  <c r="K188" i="1"/>
  <c r="L188" i="1" s="1"/>
  <c r="K640" i="1"/>
  <c r="L640" i="1" s="1"/>
  <c r="K1016" i="1"/>
  <c r="L1016" i="1" s="1"/>
  <c r="K24" i="1"/>
  <c r="L24" i="1" s="1"/>
  <c r="K34" i="1"/>
  <c r="L34" i="1" s="1"/>
  <c r="K15" i="1"/>
  <c r="L15" i="1" s="1"/>
  <c r="K617" i="1"/>
  <c r="L617" i="1" s="1"/>
  <c r="K117" i="1"/>
  <c r="L117" i="1" s="1"/>
  <c r="K711" i="1"/>
  <c r="L711" i="1" s="1"/>
  <c r="K1058" i="1"/>
  <c r="L1058" i="1" s="1"/>
  <c r="K175" i="1"/>
  <c r="L175" i="1" s="1"/>
  <c r="K720" i="1"/>
  <c r="L720" i="1" s="1"/>
  <c r="K19" i="1"/>
  <c r="L19" i="1" s="1"/>
  <c r="K683" i="1"/>
  <c r="L683" i="1" s="1"/>
  <c r="K360" i="1"/>
  <c r="L360" i="1" s="1"/>
  <c r="K336" i="1"/>
  <c r="L336" i="1" s="1"/>
  <c r="K12" i="1"/>
  <c r="L12" i="1" s="1"/>
  <c r="K37" i="1"/>
  <c r="L37" i="1" s="1"/>
  <c r="K936" i="1"/>
  <c r="L936" i="1" s="1"/>
  <c r="K482" i="1"/>
  <c r="L482" i="1" s="1"/>
  <c r="K464" i="1"/>
  <c r="L464" i="1" s="1"/>
  <c r="K1096" i="1"/>
  <c r="L1096" i="1" s="1"/>
  <c r="K980" i="1"/>
  <c r="L980" i="1" s="1"/>
  <c r="K520" i="1"/>
  <c r="L520" i="1" s="1"/>
  <c r="K378" i="1"/>
  <c r="L378" i="1" s="1"/>
  <c r="K996" i="1"/>
  <c r="L996" i="1" s="1"/>
  <c r="K953" i="1"/>
  <c r="L953" i="1" s="1"/>
  <c r="K941" i="1"/>
  <c r="L941" i="1" s="1"/>
  <c r="K369" i="1"/>
  <c r="L369" i="1" s="1"/>
  <c r="K689" i="1"/>
  <c r="K283" i="1"/>
  <c r="L283" i="1" s="1"/>
  <c r="K717" i="1"/>
  <c r="L717" i="1" s="1"/>
  <c r="K610" i="1"/>
  <c r="L610" i="1" s="1"/>
  <c r="K237" i="1"/>
  <c r="L237" i="1" s="1"/>
  <c r="K631" i="1"/>
  <c r="L631" i="1" s="1"/>
  <c r="F1" i="1"/>
  <c r="G10" i="1" l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  <c r="H62" i="1"/>
  <c r="H64" i="1"/>
  <c r="H66" i="1"/>
  <c r="H68" i="1"/>
  <c r="H70" i="1"/>
  <c r="H72" i="1"/>
  <c r="H74" i="1"/>
  <c r="H76" i="1"/>
  <c r="H78" i="1"/>
  <c r="H80" i="1"/>
  <c r="H82" i="1"/>
  <c r="H84" i="1"/>
  <c r="H86" i="1"/>
  <c r="H88" i="1"/>
  <c r="H93" i="1"/>
  <c r="H95" i="1"/>
  <c r="H97" i="1"/>
  <c r="H99" i="1"/>
  <c r="H101" i="1"/>
  <c r="H103" i="1"/>
  <c r="H105" i="1"/>
  <c r="H107" i="1"/>
  <c r="H109" i="1"/>
  <c r="H111" i="1"/>
  <c r="H113" i="1"/>
  <c r="H115" i="1"/>
  <c r="H117" i="1"/>
  <c r="H119" i="1"/>
  <c r="H121" i="1"/>
  <c r="H123" i="1"/>
  <c r="H125" i="1"/>
  <c r="H127" i="1"/>
  <c r="H129" i="1"/>
  <c r="H131" i="1"/>
  <c r="H133" i="1"/>
  <c r="H135" i="1"/>
  <c r="H137" i="1"/>
  <c r="H139" i="1"/>
  <c r="H141" i="1"/>
  <c r="H143" i="1"/>
  <c r="H145" i="1"/>
  <c r="H147" i="1"/>
  <c r="H149" i="1"/>
  <c r="H151" i="1"/>
  <c r="H153" i="1"/>
  <c r="H155" i="1"/>
  <c r="H157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8" i="1"/>
  <c r="H11" i="1"/>
  <c r="H19" i="1"/>
  <c r="H27" i="1"/>
  <c r="H35" i="1"/>
  <c r="H43" i="1"/>
  <c r="H51" i="1"/>
  <c r="H59" i="1"/>
  <c r="H67" i="1"/>
  <c r="H75" i="1"/>
  <c r="H83" i="1"/>
  <c r="H94" i="1"/>
  <c r="H102" i="1"/>
  <c r="H110" i="1"/>
  <c r="H118" i="1"/>
  <c r="H126" i="1"/>
  <c r="H134" i="1"/>
  <c r="H142" i="1"/>
  <c r="H150" i="1"/>
  <c r="H158" i="1"/>
  <c r="H162" i="1"/>
  <c r="H166" i="1"/>
  <c r="H170" i="1"/>
  <c r="H174" i="1"/>
  <c r="H178" i="1"/>
  <c r="H181" i="1"/>
  <c r="G194" i="1"/>
  <c r="G200" i="1"/>
  <c r="G202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6" i="1"/>
  <c r="G308" i="1"/>
  <c r="G310" i="1"/>
  <c r="G312" i="1"/>
  <c r="G314" i="1"/>
  <c r="G316" i="1"/>
  <c r="G318" i="1"/>
  <c r="G320" i="1"/>
  <c r="G322" i="1"/>
  <c r="H13" i="1"/>
  <c r="H21" i="1"/>
  <c r="H29" i="1"/>
  <c r="H37" i="1"/>
  <c r="H45" i="1"/>
  <c r="H53" i="1"/>
  <c r="H61" i="1"/>
  <c r="H69" i="1"/>
  <c r="H77" i="1"/>
  <c r="H85" i="1"/>
  <c r="H96" i="1"/>
  <c r="H104" i="1"/>
  <c r="H112" i="1"/>
  <c r="H120" i="1"/>
  <c r="H128" i="1"/>
  <c r="H136" i="1"/>
  <c r="H144" i="1"/>
  <c r="H152" i="1"/>
  <c r="H159" i="1"/>
  <c r="H163" i="1"/>
  <c r="H167" i="1"/>
  <c r="H171" i="1"/>
  <c r="H175" i="1"/>
  <c r="H179" i="1"/>
  <c r="H188" i="1"/>
  <c r="H194" i="1"/>
  <c r="H200" i="1"/>
  <c r="H202" i="1"/>
  <c r="H208" i="1"/>
  <c r="H210" i="1"/>
  <c r="H212" i="1"/>
  <c r="H214" i="1"/>
  <c r="H216" i="1"/>
  <c r="H218" i="1"/>
  <c r="H220" i="1"/>
  <c r="H222" i="1"/>
  <c r="H224" i="1"/>
  <c r="H226" i="1"/>
  <c r="H228" i="1"/>
  <c r="H230" i="1"/>
  <c r="H232" i="1"/>
  <c r="H234" i="1"/>
  <c r="H236" i="1"/>
  <c r="H238" i="1"/>
  <c r="H240" i="1"/>
  <c r="H242" i="1"/>
  <c r="H244" i="1"/>
  <c r="H246" i="1"/>
  <c r="H248" i="1"/>
  <c r="H250" i="1"/>
  <c r="H252" i="1"/>
  <c r="H254" i="1"/>
  <c r="H256" i="1"/>
  <c r="H258" i="1"/>
  <c r="H260" i="1"/>
  <c r="H262" i="1"/>
  <c r="H264" i="1"/>
  <c r="H266" i="1"/>
  <c r="H268" i="1"/>
  <c r="H270" i="1"/>
  <c r="H272" i="1"/>
  <c r="H274" i="1"/>
  <c r="H276" i="1"/>
  <c r="H278" i="1"/>
  <c r="H280" i="1"/>
  <c r="H282" i="1"/>
  <c r="H284" i="1"/>
  <c r="H286" i="1"/>
  <c r="H288" i="1"/>
  <c r="H290" i="1"/>
  <c r="H292" i="1"/>
  <c r="H294" i="1"/>
  <c r="H296" i="1"/>
  <c r="H298" i="1"/>
  <c r="H306" i="1"/>
  <c r="H308" i="1"/>
  <c r="H310" i="1"/>
  <c r="H312" i="1"/>
  <c r="H314" i="1"/>
  <c r="H316" i="1"/>
  <c r="H318" i="1"/>
  <c r="H320" i="1"/>
  <c r="H322" i="1"/>
  <c r="H324" i="1"/>
  <c r="H326" i="1"/>
  <c r="H15" i="1"/>
  <c r="H23" i="1"/>
  <c r="H31" i="1"/>
  <c r="H39" i="1"/>
  <c r="H47" i="1"/>
  <c r="H55" i="1"/>
  <c r="H63" i="1"/>
  <c r="H71" i="1"/>
  <c r="H79" i="1"/>
  <c r="H87" i="1"/>
  <c r="H98" i="1"/>
  <c r="H106" i="1"/>
  <c r="H114" i="1"/>
  <c r="H122" i="1"/>
  <c r="H130" i="1"/>
  <c r="H138" i="1"/>
  <c r="H146" i="1"/>
  <c r="H154" i="1"/>
  <c r="H160" i="1"/>
  <c r="H164" i="1"/>
  <c r="H168" i="1"/>
  <c r="H172" i="1"/>
  <c r="H176" i="1"/>
  <c r="H180" i="1"/>
  <c r="G189" i="1"/>
  <c r="G193" i="1"/>
  <c r="G195" i="1"/>
  <c r="G199" i="1"/>
  <c r="G201" i="1"/>
  <c r="G203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7" i="1"/>
  <c r="G309" i="1"/>
  <c r="G311" i="1"/>
  <c r="H17" i="1"/>
  <c r="H49" i="1"/>
  <c r="H81" i="1"/>
  <c r="H116" i="1"/>
  <c r="H148" i="1"/>
  <c r="H169" i="1"/>
  <c r="H189" i="1"/>
  <c r="H195" i="1"/>
  <c r="H201" i="1"/>
  <c r="H207" i="1"/>
  <c r="H215" i="1"/>
  <c r="H223" i="1"/>
  <c r="H231" i="1"/>
  <c r="H239" i="1"/>
  <c r="H247" i="1"/>
  <c r="H255" i="1"/>
  <c r="H263" i="1"/>
  <c r="H271" i="1"/>
  <c r="H279" i="1"/>
  <c r="H287" i="1"/>
  <c r="H295" i="1"/>
  <c r="H309" i="1"/>
  <c r="G315" i="1"/>
  <c r="G319" i="1"/>
  <c r="G323" i="1"/>
  <c r="H325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74" i="1"/>
  <c r="G376" i="1"/>
  <c r="G378" i="1"/>
  <c r="G380" i="1"/>
  <c r="G382" i="1"/>
  <c r="G384" i="1"/>
  <c r="G386" i="1"/>
  <c r="G388" i="1"/>
  <c r="G392" i="1"/>
  <c r="G394" i="1"/>
  <c r="G396" i="1"/>
  <c r="G398" i="1"/>
  <c r="G400" i="1"/>
  <c r="G402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H25" i="1"/>
  <c r="H57" i="1"/>
  <c r="H92" i="1"/>
  <c r="H124" i="1"/>
  <c r="H156" i="1"/>
  <c r="H173" i="1"/>
  <c r="H203" i="1"/>
  <c r="H209" i="1"/>
  <c r="H217" i="1"/>
  <c r="H225" i="1"/>
  <c r="H233" i="1"/>
  <c r="H241" i="1"/>
  <c r="H249" i="1"/>
  <c r="H257" i="1"/>
  <c r="H265" i="1"/>
  <c r="H273" i="1"/>
  <c r="H281" i="1"/>
  <c r="H289" i="1"/>
  <c r="H297" i="1"/>
  <c r="H311" i="1"/>
  <c r="H315" i="1"/>
  <c r="H319" i="1"/>
  <c r="H323" i="1"/>
  <c r="G326" i="1"/>
  <c r="H328" i="1"/>
  <c r="H330" i="1"/>
  <c r="H332" i="1"/>
  <c r="H334" i="1"/>
  <c r="H336" i="1"/>
  <c r="H338" i="1"/>
  <c r="H340" i="1"/>
  <c r="H342" i="1"/>
  <c r="H344" i="1"/>
  <c r="H346" i="1"/>
  <c r="H348" i="1"/>
  <c r="H350" i="1"/>
  <c r="H352" i="1"/>
  <c r="H354" i="1"/>
  <c r="H356" i="1"/>
  <c r="H358" i="1"/>
  <c r="H360" i="1"/>
  <c r="H362" i="1"/>
  <c r="H364" i="1"/>
  <c r="H374" i="1"/>
  <c r="H376" i="1"/>
  <c r="H378" i="1"/>
  <c r="H380" i="1"/>
  <c r="H382" i="1"/>
  <c r="H384" i="1"/>
  <c r="H386" i="1"/>
  <c r="H388" i="1"/>
  <c r="H392" i="1"/>
  <c r="H394" i="1"/>
  <c r="H396" i="1"/>
  <c r="H398" i="1"/>
  <c r="H400" i="1"/>
  <c r="H402" i="1"/>
  <c r="H410" i="1"/>
  <c r="H412" i="1"/>
  <c r="H414" i="1"/>
  <c r="H416" i="1"/>
  <c r="H418" i="1"/>
  <c r="H420" i="1"/>
  <c r="H422" i="1"/>
  <c r="H424" i="1"/>
  <c r="H426" i="1"/>
  <c r="H428" i="1"/>
  <c r="H430" i="1"/>
  <c r="H432" i="1"/>
  <c r="H434" i="1"/>
  <c r="H436" i="1"/>
  <c r="H438" i="1"/>
  <c r="H440" i="1"/>
  <c r="H442" i="1"/>
  <c r="H444" i="1"/>
  <c r="H446" i="1"/>
  <c r="H448" i="1"/>
  <c r="H450" i="1"/>
  <c r="H452" i="1"/>
  <c r="H454" i="1"/>
  <c r="H456" i="1"/>
  <c r="H458" i="1"/>
  <c r="H460" i="1"/>
  <c r="H462" i="1"/>
  <c r="H33" i="1"/>
  <c r="H65" i="1"/>
  <c r="H100" i="1"/>
  <c r="H132" i="1"/>
  <c r="H161" i="1"/>
  <c r="H177" i="1"/>
  <c r="H211" i="1"/>
  <c r="H219" i="1"/>
  <c r="H227" i="1"/>
  <c r="H235" i="1"/>
  <c r="H243" i="1"/>
  <c r="H251" i="1"/>
  <c r="H259" i="1"/>
  <c r="H267" i="1"/>
  <c r="H275" i="1"/>
  <c r="H283" i="1"/>
  <c r="H291" i="1"/>
  <c r="H299" i="1"/>
  <c r="G313" i="1"/>
  <c r="G317" i="1"/>
  <c r="G321" i="1"/>
  <c r="G324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9" i="1"/>
  <c r="G373" i="1"/>
  <c r="G375" i="1"/>
  <c r="G377" i="1"/>
  <c r="G379" i="1"/>
  <c r="G381" i="1"/>
  <c r="G383" i="1"/>
  <c r="G385" i="1"/>
  <c r="G387" i="1"/>
  <c r="G393" i="1"/>
  <c r="G395" i="1"/>
  <c r="G397" i="1"/>
  <c r="G399" i="1"/>
  <c r="G401" i="1"/>
  <c r="G403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H41" i="1"/>
  <c r="H165" i="1"/>
  <c r="H193" i="1"/>
  <c r="H229" i="1"/>
  <c r="H261" i="1"/>
  <c r="H293" i="1"/>
  <c r="H321" i="1"/>
  <c r="H331" i="1"/>
  <c r="H339" i="1"/>
  <c r="H347" i="1"/>
  <c r="H355" i="1"/>
  <c r="H363" i="1"/>
  <c r="H369" i="1"/>
  <c r="H375" i="1"/>
  <c r="H383" i="1"/>
  <c r="H399" i="1"/>
  <c r="H415" i="1"/>
  <c r="H423" i="1"/>
  <c r="H431" i="1"/>
  <c r="H439" i="1"/>
  <c r="H447" i="1"/>
  <c r="H455" i="1"/>
  <c r="G462" i="1"/>
  <c r="G465" i="1"/>
  <c r="G467" i="1"/>
  <c r="G471" i="1"/>
  <c r="G477" i="1"/>
  <c r="G479" i="1"/>
  <c r="G481" i="1"/>
  <c r="G483" i="1"/>
  <c r="G485" i="1"/>
  <c r="G487" i="1"/>
  <c r="G489" i="1"/>
  <c r="G491" i="1"/>
  <c r="G499" i="1"/>
  <c r="G501" i="1"/>
  <c r="G503" i="1"/>
  <c r="G505" i="1"/>
  <c r="G509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61" i="1"/>
  <c r="G763" i="1"/>
  <c r="G765" i="1"/>
  <c r="G767" i="1"/>
  <c r="G769" i="1"/>
  <c r="G771" i="1"/>
  <c r="G773" i="1"/>
  <c r="G775" i="1"/>
  <c r="G777" i="1"/>
  <c r="G779" i="1"/>
  <c r="G785" i="1"/>
  <c r="G787" i="1"/>
  <c r="G789" i="1"/>
  <c r="G791" i="1"/>
  <c r="H73" i="1"/>
  <c r="G181" i="1"/>
  <c r="H237" i="1"/>
  <c r="H269" i="1"/>
  <c r="H307" i="1"/>
  <c r="G325" i="1"/>
  <c r="H333" i="1"/>
  <c r="H341" i="1"/>
  <c r="H349" i="1"/>
  <c r="H357" i="1"/>
  <c r="H365" i="1"/>
  <c r="H377" i="1"/>
  <c r="H385" i="1"/>
  <c r="H393" i="1"/>
  <c r="H401" i="1"/>
  <c r="H409" i="1"/>
  <c r="H417" i="1"/>
  <c r="H425" i="1"/>
  <c r="H433" i="1"/>
  <c r="H441" i="1"/>
  <c r="H449" i="1"/>
  <c r="H457" i="1"/>
  <c r="H463" i="1"/>
  <c r="H465" i="1"/>
  <c r="H467" i="1"/>
  <c r="H471" i="1"/>
  <c r="H477" i="1"/>
  <c r="H479" i="1"/>
  <c r="H481" i="1"/>
  <c r="H483" i="1"/>
  <c r="H485" i="1"/>
  <c r="H487" i="1"/>
  <c r="H489" i="1"/>
  <c r="H491" i="1"/>
  <c r="H499" i="1"/>
  <c r="H501" i="1"/>
  <c r="H503" i="1"/>
  <c r="H505" i="1"/>
  <c r="H509" i="1"/>
  <c r="H515" i="1"/>
  <c r="H517" i="1"/>
  <c r="H519" i="1"/>
  <c r="H521" i="1"/>
  <c r="H523" i="1"/>
  <c r="H525" i="1"/>
  <c r="H527" i="1"/>
  <c r="H529" i="1"/>
  <c r="H531" i="1"/>
  <c r="H533" i="1"/>
  <c r="H535" i="1"/>
  <c r="H537" i="1"/>
  <c r="H539" i="1"/>
  <c r="H541" i="1"/>
  <c r="H543" i="1"/>
  <c r="H545" i="1"/>
  <c r="H547" i="1"/>
  <c r="H549" i="1"/>
  <c r="H551" i="1"/>
  <c r="H553" i="1"/>
  <c r="H555" i="1"/>
  <c r="H557" i="1"/>
  <c r="H559" i="1"/>
  <c r="H561" i="1"/>
  <c r="H563" i="1"/>
  <c r="H565" i="1"/>
  <c r="H567" i="1"/>
  <c r="H569" i="1"/>
  <c r="H571" i="1"/>
  <c r="H573" i="1"/>
  <c r="H575" i="1"/>
  <c r="H577" i="1"/>
  <c r="H579" i="1"/>
  <c r="H581" i="1"/>
  <c r="H583" i="1"/>
  <c r="H585" i="1"/>
  <c r="H587" i="1"/>
  <c r="H589" i="1"/>
  <c r="H591" i="1"/>
  <c r="H595" i="1"/>
  <c r="H597" i="1"/>
  <c r="H599" i="1"/>
  <c r="H601" i="1"/>
  <c r="H603" i="1"/>
  <c r="H605" i="1"/>
  <c r="H607" i="1"/>
  <c r="H609" i="1"/>
  <c r="H611" i="1"/>
  <c r="H613" i="1"/>
  <c r="H615" i="1"/>
  <c r="H617" i="1"/>
  <c r="H619" i="1"/>
  <c r="H621" i="1"/>
  <c r="H623" i="1"/>
  <c r="H625" i="1"/>
  <c r="H627" i="1"/>
  <c r="H629" i="1"/>
  <c r="H631" i="1"/>
  <c r="H633" i="1"/>
  <c r="H635" i="1"/>
  <c r="H637" i="1"/>
  <c r="H639" i="1"/>
  <c r="H641" i="1"/>
  <c r="H643" i="1"/>
  <c r="H645" i="1"/>
  <c r="H647" i="1"/>
  <c r="H649" i="1"/>
  <c r="H651" i="1"/>
  <c r="H653" i="1"/>
  <c r="H655" i="1"/>
  <c r="H657" i="1"/>
  <c r="H659" i="1"/>
  <c r="H661" i="1"/>
  <c r="H663" i="1"/>
  <c r="H665" i="1"/>
  <c r="H667" i="1"/>
  <c r="H673" i="1"/>
  <c r="H675" i="1"/>
  <c r="H677" i="1"/>
  <c r="H679" i="1"/>
  <c r="H681" i="1"/>
  <c r="H108" i="1"/>
  <c r="H213" i="1"/>
  <c r="H245" i="1"/>
  <c r="H277" i="1"/>
  <c r="H313" i="1"/>
  <c r="H327" i="1"/>
  <c r="H335" i="1"/>
  <c r="H343" i="1"/>
  <c r="H351" i="1"/>
  <c r="H359" i="1"/>
  <c r="H379" i="1"/>
  <c r="H387" i="1"/>
  <c r="H395" i="1"/>
  <c r="H403" i="1"/>
  <c r="H411" i="1"/>
  <c r="H419" i="1"/>
  <c r="H427" i="1"/>
  <c r="H435" i="1"/>
  <c r="H443" i="1"/>
  <c r="H451" i="1"/>
  <c r="H459" i="1"/>
  <c r="G464" i="1"/>
  <c r="G466" i="1"/>
  <c r="G472" i="1"/>
  <c r="G476" i="1"/>
  <c r="G478" i="1"/>
  <c r="G480" i="1"/>
  <c r="G482" i="1"/>
  <c r="G484" i="1"/>
  <c r="G486" i="1"/>
  <c r="G488" i="1"/>
  <c r="G490" i="1"/>
  <c r="G492" i="1"/>
  <c r="G498" i="1"/>
  <c r="G500" i="1"/>
  <c r="G502" i="1"/>
  <c r="G504" i="1"/>
  <c r="G510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60" i="1"/>
  <c r="G762" i="1"/>
  <c r="G764" i="1"/>
  <c r="G766" i="1"/>
  <c r="G768" i="1"/>
  <c r="G770" i="1"/>
  <c r="G772" i="1"/>
  <c r="G774" i="1"/>
  <c r="G776" i="1"/>
  <c r="G778" i="1"/>
  <c r="G780" i="1"/>
  <c r="G784" i="1"/>
  <c r="G786" i="1"/>
  <c r="G788" i="1"/>
  <c r="G790" i="1"/>
  <c r="H140" i="1"/>
  <c r="H221" i="1"/>
  <c r="H329" i="1"/>
  <c r="H361" i="1"/>
  <c r="H413" i="1"/>
  <c r="H445" i="1"/>
  <c r="H466" i="1"/>
  <c r="H480" i="1"/>
  <c r="H488" i="1"/>
  <c r="H504" i="1"/>
  <c r="H518" i="1"/>
  <c r="H526" i="1"/>
  <c r="H534" i="1"/>
  <c r="H542" i="1"/>
  <c r="H550" i="1"/>
  <c r="H558" i="1"/>
  <c r="H566" i="1"/>
  <c r="H574" i="1"/>
  <c r="H582" i="1"/>
  <c r="H590" i="1"/>
  <c r="H598" i="1"/>
  <c r="H606" i="1"/>
  <c r="H614" i="1"/>
  <c r="H622" i="1"/>
  <c r="H630" i="1"/>
  <c r="H638" i="1"/>
  <c r="H646" i="1"/>
  <c r="H654" i="1"/>
  <c r="H662" i="1"/>
  <c r="H676" i="1"/>
  <c r="H683" i="1"/>
  <c r="H687" i="1"/>
  <c r="H691" i="1"/>
  <c r="H695" i="1"/>
  <c r="H699" i="1"/>
  <c r="H703" i="1"/>
  <c r="H707" i="1"/>
  <c r="H711" i="1"/>
  <c r="H715" i="1"/>
  <c r="H719" i="1"/>
  <c r="H723" i="1"/>
  <c r="H727" i="1"/>
  <c r="H736" i="1"/>
  <c r="H740" i="1"/>
  <c r="H744" i="1"/>
  <c r="H748" i="1"/>
  <c r="H752" i="1"/>
  <c r="H756" i="1"/>
  <c r="H761" i="1"/>
  <c r="H765" i="1"/>
  <c r="H769" i="1"/>
  <c r="H773" i="1"/>
  <c r="H777" i="1"/>
  <c r="H786" i="1"/>
  <c r="H790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51" i="1"/>
  <c r="G853" i="1"/>
  <c r="G855" i="1"/>
  <c r="G857" i="1"/>
  <c r="G859" i="1"/>
  <c r="G865" i="1"/>
  <c r="G867" i="1"/>
  <c r="G869" i="1"/>
  <c r="G871" i="1"/>
  <c r="G873" i="1"/>
  <c r="G875" i="1"/>
  <c r="G877" i="1"/>
  <c r="G879" i="1"/>
  <c r="G881" i="1"/>
  <c r="G883" i="1"/>
  <c r="G885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H199" i="1"/>
  <c r="H253" i="1"/>
  <c r="H337" i="1"/>
  <c r="H373" i="1"/>
  <c r="H397" i="1"/>
  <c r="H421" i="1"/>
  <c r="H453" i="1"/>
  <c r="H482" i="1"/>
  <c r="H490" i="1"/>
  <c r="H498" i="1"/>
  <c r="H520" i="1"/>
  <c r="H528" i="1"/>
  <c r="H536" i="1"/>
  <c r="H544" i="1"/>
  <c r="H552" i="1"/>
  <c r="H560" i="1"/>
  <c r="H568" i="1"/>
  <c r="H576" i="1"/>
  <c r="H584" i="1"/>
  <c r="H600" i="1"/>
  <c r="H608" i="1"/>
  <c r="H616" i="1"/>
  <c r="H624" i="1"/>
  <c r="H632" i="1"/>
  <c r="H640" i="1"/>
  <c r="H648" i="1"/>
  <c r="H656" i="1"/>
  <c r="H664" i="1"/>
  <c r="H678" i="1"/>
  <c r="H684" i="1"/>
  <c r="H688" i="1"/>
  <c r="H692" i="1"/>
  <c r="H696" i="1"/>
  <c r="H700" i="1"/>
  <c r="H704" i="1"/>
  <c r="H708" i="1"/>
  <c r="H712" i="1"/>
  <c r="H716" i="1"/>
  <c r="H720" i="1"/>
  <c r="H724" i="1"/>
  <c r="H728" i="1"/>
  <c r="H733" i="1"/>
  <c r="H737" i="1"/>
  <c r="H741" i="1"/>
  <c r="H745" i="1"/>
  <c r="H749" i="1"/>
  <c r="H753" i="1"/>
  <c r="H762" i="1"/>
  <c r="H766" i="1"/>
  <c r="H770" i="1"/>
  <c r="H774" i="1"/>
  <c r="H778" i="1"/>
  <c r="H787" i="1"/>
  <c r="H791" i="1"/>
  <c r="H793" i="1"/>
  <c r="H795" i="1"/>
  <c r="H797" i="1"/>
  <c r="H799" i="1"/>
  <c r="H801" i="1"/>
  <c r="H803" i="1"/>
  <c r="H805" i="1"/>
  <c r="H807" i="1"/>
  <c r="H809" i="1"/>
  <c r="H811" i="1"/>
  <c r="H813" i="1"/>
  <c r="H815" i="1"/>
  <c r="H817" i="1"/>
  <c r="H825" i="1"/>
  <c r="H827" i="1"/>
  <c r="H829" i="1"/>
  <c r="H831" i="1"/>
  <c r="H833" i="1"/>
  <c r="H835" i="1"/>
  <c r="H837" i="1"/>
  <c r="H839" i="1"/>
  <c r="H841" i="1"/>
  <c r="H843" i="1"/>
  <c r="H845" i="1"/>
  <c r="H847" i="1"/>
  <c r="H851" i="1"/>
  <c r="H853" i="1"/>
  <c r="H855" i="1"/>
  <c r="H857" i="1"/>
  <c r="H859" i="1"/>
  <c r="H865" i="1"/>
  <c r="H867" i="1"/>
  <c r="H869" i="1"/>
  <c r="H871" i="1"/>
  <c r="H873" i="1"/>
  <c r="H875" i="1"/>
  <c r="H877" i="1"/>
  <c r="H879" i="1"/>
  <c r="H881" i="1"/>
  <c r="H883" i="1"/>
  <c r="H885" i="1"/>
  <c r="H891" i="1"/>
  <c r="H893" i="1"/>
  <c r="H895" i="1"/>
  <c r="H897" i="1"/>
  <c r="H899" i="1"/>
  <c r="H901" i="1"/>
  <c r="H903" i="1"/>
  <c r="H905" i="1"/>
  <c r="H907" i="1"/>
  <c r="H909" i="1"/>
  <c r="H911" i="1"/>
  <c r="H913" i="1"/>
  <c r="H915" i="1"/>
  <c r="H917" i="1"/>
  <c r="H919" i="1"/>
  <c r="H921" i="1"/>
  <c r="H923" i="1"/>
  <c r="H925" i="1"/>
  <c r="H927" i="1"/>
  <c r="H929" i="1"/>
  <c r="H931" i="1"/>
  <c r="H933" i="1"/>
  <c r="H935" i="1"/>
  <c r="H937" i="1"/>
  <c r="H939" i="1"/>
  <c r="H941" i="1"/>
  <c r="H943" i="1"/>
  <c r="H945" i="1"/>
  <c r="H947" i="1"/>
  <c r="H949" i="1"/>
  <c r="H951" i="1"/>
  <c r="H953" i="1"/>
  <c r="H955" i="1"/>
  <c r="H957" i="1"/>
  <c r="H959" i="1"/>
  <c r="H961" i="1"/>
  <c r="H963" i="1"/>
  <c r="H965" i="1"/>
  <c r="H967" i="1"/>
  <c r="H969" i="1"/>
  <c r="H971" i="1"/>
  <c r="H973" i="1"/>
  <c r="H975" i="1"/>
  <c r="H977" i="1"/>
  <c r="H979" i="1"/>
  <c r="H981" i="1"/>
  <c r="H983" i="1"/>
  <c r="H985" i="1"/>
  <c r="H987" i="1"/>
  <c r="H989" i="1"/>
  <c r="H991" i="1"/>
  <c r="H993" i="1"/>
  <c r="H995" i="1"/>
  <c r="H997" i="1"/>
  <c r="H999" i="1"/>
  <c r="H1001" i="1"/>
  <c r="H1003" i="1"/>
  <c r="H1005" i="1"/>
  <c r="H1007" i="1"/>
  <c r="H1009" i="1"/>
  <c r="H1011" i="1"/>
  <c r="H1013" i="1"/>
  <c r="H1015" i="1"/>
  <c r="H1017" i="1"/>
  <c r="H1019" i="1"/>
  <c r="H1021" i="1"/>
  <c r="H1023" i="1"/>
  <c r="H1025" i="1"/>
  <c r="H1027" i="1"/>
  <c r="H1029" i="1"/>
  <c r="H1031" i="1"/>
  <c r="H1033" i="1"/>
  <c r="H1035" i="1"/>
  <c r="H1037" i="1"/>
  <c r="H1039" i="1"/>
  <c r="H285" i="1"/>
  <c r="H345" i="1"/>
  <c r="H381" i="1"/>
  <c r="H429" i="1"/>
  <c r="H461" i="1"/>
  <c r="H476" i="1"/>
  <c r="H484" i="1"/>
  <c r="H492" i="1"/>
  <c r="H500" i="1"/>
  <c r="H514" i="1"/>
  <c r="H522" i="1"/>
  <c r="H530" i="1"/>
  <c r="H538" i="1"/>
  <c r="H546" i="1"/>
  <c r="H554" i="1"/>
  <c r="H562" i="1"/>
  <c r="H570" i="1"/>
  <c r="H578" i="1"/>
  <c r="H586" i="1"/>
  <c r="H602" i="1"/>
  <c r="H610" i="1"/>
  <c r="H618" i="1"/>
  <c r="H626" i="1"/>
  <c r="H634" i="1"/>
  <c r="H642" i="1"/>
  <c r="H650" i="1"/>
  <c r="H658" i="1"/>
  <c r="H666" i="1"/>
  <c r="H672" i="1"/>
  <c r="H680" i="1"/>
  <c r="H685" i="1"/>
  <c r="H689" i="1"/>
  <c r="H693" i="1"/>
  <c r="H697" i="1"/>
  <c r="H701" i="1"/>
  <c r="H705" i="1"/>
  <c r="H709" i="1"/>
  <c r="H713" i="1"/>
  <c r="H717" i="1"/>
  <c r="H721" i="1"/>
  <c r="H725" i="1"/>
  <c r="H729" i="1"/>
  <c r="H734" i="1"/>
  <c r="H738" i="1"/>
  <c r="H742" i="1"/>
  <c r="H746" i="1"/>
  <c r="H750" i="1"/>
  <c r="H754" i="1"/>
  <c r="H763" i="1"/>
  <c r="H767" i="1"/>
  <c r="H771" i="1"/>
  <c r="H775" i="1"/>
  <c r="H779" i="1"/>
  <c r="H784" i="1"/>
  <c r="H788" i="1"/>
  <c r="G792" i="1"/>
  <c r="G794" i="1"/>
  <c r="G796" i="1"/>
  <c r="G798" i="1"/>
  <c r="G800" i="1"/>
  <c r="G804" i="1"/>
  <c r="G806" i="1"/>
  <c r="G808" i="1"/>
  <c r="G810" i="1"/>
  <c r="G812" i="1"/>
  <c r="G814" i="1"/>
  <c r="G816" i="1"/>
  <c r="G826" i="1"/>
  <c r="G828" i="1"/>
  <c r="G830" i="1"/>
  <c r="G832" i="1"/>
  <c r="G834" i="1"/>
  <c r="G836" i="1"/>
  <c r="G838" i="1"/>
  <c r="G840" i="1"/>
  <c r="G842" i="1"/>
  <c r="G844" i="1"/>
  <c r="G846" i="1"/>
  <c r="G852" i="1"/>
  <c r="G854" i="1"/>
  <c r="G856" i="1"/>
  <c r="G858" i="1"/>
  <c r="G860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H437" i="1"/>
  <c r="H472" i="1"/>
  <c r="H486" i="1"/>
  <c r="H540" i="1"/>
  <c r="H572" i="1"/>
  <c r="H620" i="1"/>
  <c r="H652" i="1"/>
  <c r="H690" i="1"/>
  <c r="H706" i="1"/>
  <c r="H722" i="1"/>
  <c r="H735" i="1"/>
  <c r="H751" i="1"/>
  <c r="H760" i="1"/>
  <c r="H776" i="1"/>
  <c r="H785" i="1"/>
  <c r="H796" i="1"/>
  <c r="H810" i="1"/>
  <c r="H830" i="1"/>
  <c r="H838" i="1"/>
  <c r="H846" i="1"/>
  <c r="H854" i="1"/>
  <c r="H868" i="1"/>
  <c r="H876" i="1"/>
  <c r="H884" i="1"/>
  <c r="H890" i="1"/>
  <c r="H898" i="1"/>
  <c r="H906" i="1"/>
  <c r="H914" i="1"/>
  <c r="H922" i="1"/>
  <c r="H930" i="1"/>
  <c r="H938" i="1"/>
  <c r="H946" i="1"/>
  <c r="H954" i="1"/>
  <c r="H962" i="1"/>
  <c r="H970" i="1"/>
  <c r="H978" i="1"/>
  <c r="H986" i="1"/>
  <c r="H994" i="1"/>
  <c r="H1002" i="1"/>
  <c r="H1010" i="1"/>
  <c r="H1018" i="1"/>
  <c r="H1026" i="1"/>
  <c r="G1032" i="1"/>
  <c r="G1036" i="1"/>
  <c r="G1039" i="1"/>
  <c r="H1041" i="1"/>
  <c r="H1043" i="1"/>
  <c r="H1045" i="1"/>
  <c r="H1047" i="1"/>
  <c r="H1049" i="1"/>
  <c r="H1051" i="1"/>
  <c r="H1053" i="1"/>
  <c r="H1055" i="1"/>
  <c r="H1057" i="1"/>
  <c r="H1059" i="1"/>
  <c r="H1061" i="1"/>
  <c r="H1063" i="1"/>
  <c r="H1065" i="1"/>
  <c r="H1067" i="1"/>
  <c r="H1069" i="1"/>
  <c r="H1071" i="1"/>
  <c r="H1073" i="1"/>
  <c r="H1075" i="1"/>
  <c r="H1077" i="1"/>
  <c r="H1079" i="1"/>
  <c r="H1081" i="1"/>
  <c r="H1083" i="1"/>
  <c r="H1085" i="1"/>
  <c r="H1087" i="1"/>
  <c r="H1089" i="1"/>
  <c r="H1091" i="1"/>
  <c r="H1093" i="1"/>
  <c r="H1095" i="1"/>
  <c r="H1097" i="1"/>
  <c r="H1099" i="1"/>
  <c r="H1101" i="1"/>
  <c r="H1103" i="1"/>
  <c r="H1105" i="1"/>
  <c r="H1107" i="1"/>
  <c r="H1109" i="1"/>
  <c r="H1111" i="1"/>
  <c r="H478" i="1"/>
  <c r="H532" i="1"/>
  <c r="H612" i="1"/>
  <c r="H686" i="1"/>
  <c r="H718" i="1"/>
  <c r="H772" i="1"/>
  <c r="H816" i="1"/>
  <c r="H836" i="1"/>
  <c r="H860" i="1"/>
  <c r="H874" i="1"/>
  <c r="H896" i="1"/>
  <c r="H920" i="1"/>
  <c r="H936" i="1"/>
  <c r="H952" i="1"/>
  <c r="H976" i="1"/>
  <c r="H1000" i="1"/>
  <c r="H1030" i="1"/>
  <c r="G1041" i="1"/>
  <c r="G1047" i="1"/>
  <c r="G1053" i="1"/>
  <c r="G1059" i="1"/>
  <c r="G1063" i="1"/>
  <c r="G1071" i="1"/>
  <c r="G1075" i="1"/>
  <c r="G1081" i="1"/>
  <c r="G1087" i="1"/>
  <c r="G1093" i="1"/>
  <c r="G1099" i="1"/>
  <c r="G1103" i="1"/>
  <c r="G1109" i="1"/>
  <c r="H464" i="1"/>
  <c r="H516" i="1"/>
  <c r="H548" i="1"/>
  <c r="H580" i="1"/>
  <c r="H596" i="1"/>
  <c r="H628" i="1"/>
  <c r="H660" i="1"/>
  <c r="H674" i="1"/>
  <c r="H694" i="1"/>
  <c r="H710" i="1"/>
  <c r="H726" i="1"/>
  <c r="H739" i="1"/>
  <c r="H755" i="1"/>
  <c r="H764" i="1"/>
  <c r="H780" i="1"/>
  <c r="H789" i="1"/>
  <c r="H798" i="1"/>
  <c r="H804" i="1"/>
  <c r="H812" i="1"/>
  <c r="H832" i="1"/>
  <c r="H840" i="1"/>
  <c r="H856" i="1"/>
  <c r="H870" i="1"/>
  <c r="H878" i="1"/>
  <c r="H886" i="1"/>
  <c r="H892" i="1"/>
  <c r="H900" i="1"/>
  <c r="H908" i="1"/>
  <c r="H916" i="1"/>
  <c r="H924" i="1"/>
  <c r="H932" i="1"/>
  <c r="H940" i="1"/>
  <c r="H948" i="1"/>
  <c r="H956" i="1"/>
  <c r="H964" i="1"/>
  <c r="H972" i="1"/>
  <c r="H980" i="1"/>
  <c r="H988" i="1"/>
  <c r="H996" i="1"/>
  <c r="H1004" i="1"/>
  <c r="H1012" i="1"/>
  <c r="H1020" i="1"/>
  <c r="H1028" i="1"/>
  <c r="H1032" i="1"/>
  <c r="H1036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H9" i="1"/>
  <c r="H353" i="1"/>
  <c r="H502" i="1"/>
  <c r="H564" i="1"/>
  <c r="H644" i="1"/>
  <c r="H702" i="1"/>
  <c r="H747" i="1"/>
  <c r="H794" i="1"/>
  <c r="H828" i="1"/>
  <c r="H852" i="1"/>
  <c r="H866" i="1"/>
  <c r="H882" i="1"/>
  <c r="H912" i="1"/>
  <c r="H944" i="1"/>
  <c r="H968" i="1"/>
  <c r="H984" i="1"/>
  <c r="H1008" i="1"/>
  <c r="H1024" i="1"/>
  <c r="H1038" i="1"/>
  <c r="G1045" i="1"/>
  <c r="G1051" i="1"/>
  <c r="G1057" i="1"/>
  <c r="G1065" i="1"/>
  <c r="G1069" i="1"/>
  <c r="G1077" i="1"/>
  <c r="G1083" i="1"/>
  <c r="G1089" i="1"/>
  <c r="G1095" i="1"/>
  <c r="G1097" i="1"/>
  <c r="G1105" i="1"/>
  <c r="G1111" i="1"/>
  <c r="H317" i="1"/>
  <c r="H510" i="1"/>
  <c r="H524" i="1"/>
  <c r="H556" i="1"/>
  <c r="H588" i="1"/>
  <c r="H604" i="1"/>
  <c r="H636" i="1"/>
  <c r="H668" i="1"/>
  <c r="H682" i="1"/>
  <c r="H698" i="1"/>
  <c r="H714" i="1"/>
  <c r="H743" i="1"/>
  <c r="H768" i="1"/>
  <c r="H792" i="1"/>
  <c r="H800" i="1"/>
  <c r="H806" i="1"/>
  <c r="H814" i="1"/>
  <c r="H826" i="1"/>
  <c r="H834" i="1"/>
  <c r="H842" i="1"/>
  <c r="H858" i="1"/>
  <c r="H864" i="1"/>
  <c r="H872" i="1"/>
  <c r="H880" i="1"/>
  <c r="H894" i="1"/>
  <c r="H902" i="1"/>
  <c r="H910" i="1"/>
  <c r="H918" i="1"/>
  <c r="H926" i="1"/>
  <c r="H934" i="1"/>
  <c r="H942" i="1"/>
  <c r="H950" i="1"/>
  <c r="H958" i="1"/>
  <c r="H966" i="1"/>
  <c r="H974" i="1"/>
  <c r="H982" i="1"/>
  <c r="H990" i="1"/>
  <c r="H998" i="1"/>
  <c r="H1006" i="1"/>
  <c r="H1014" i="1"/>
  <c r="H1022" i="1"/>
  <c r="G1030" i="1"/>
  <c r="G1034" i="1"/>
  <c r="G1038" i="1"/>
  <c r="H1040" i="1"/>
  <c r="H1042" i="1"/>
  <c r="H1044" i="1"/>
  <c r="H1046" i="1"/>
  <c r="H1048" i="1"/>
  <c r="H1050" i="1"/>
  <c r="H1052" i="1"/>
  <c r="H1054" i="1"/>
  <c r="H1056" i="1"/>
  <c r="H1058" i="1"/>
  <c r="H1060" i="1"/>
  <c r="H1062" i="1"/>
  <c r="H1064" i="1"/>
  <c r="H1066" i="1"/>
  <c r="H1068" i="1"/>
  <c r="H1070" i="1"/>
  <c r="H1072" i="1"/>
  <c r="H1074" i="1"/>
  <c r="H1076" i="1"/>
  <c r="H1078" i="1"/>
  <c r="H1080" i="1"/>
  <c r="H1082" i="1"/>
  <c r="H1084" i="1"/>
  <c r="H1086" i="1"/>
  <c r="H1088" i="1"/>
  <c r="H1090" i="1"/>
  <c r="H1092" i="1"/>
  <c r="H1094" i="1"/>
  <c r="H1096" i="1"/>
  <c r="H1098" i="1"/>
  <c r="H1100" i="1"/>
  <c r="H1102" i="1"/>
  <c r="H1104" i="1"/>
  <c r="H1106" i="1"/>
  <c r="H1108" i="1"/>
  <c r="H1110" i="1"/>
  <c r="G9" i="1"/>
  <c r="H808" i="1"/>
  <c r="H844" i="1"/>
  <c r="H904" i="1"/>
  <c r="H928" i="1"/>
  <c r="H960" i="1"/>
  <c r="H992" i="1"/>
  <c r="H1016" i="1"/>
  <c r="H1034" i="1"/>
  <c r="G1043" i="1"/>
  <c r="G1049" i="1"/>
  <c r="G1055" i="1"/>
  <c r="G1061" i="1"/>
  <c r="G1067" i="1"/>
  <c r="G1073" i="1"/>
  <c r="G1079" i="1"/>
  <c r="G1085" i="1"/>
  <c r="G1091" i="1"/>
  <c r="G1101" i="1"/>
  <c r="G1107" i="1"/>
  <c r="L815" i="1"/>
  <c r="P815" i="1"/>
  <c r="L810" i="1"/>
  <c r="P810" i="1"/>
  <c r="P787" i="1"/>
  <c r="L787" i="1"/>
  <c r="P794" i="1"/>
  <c r="L794" i="1"/>
  <c r="L807" i="1"/>
  <c r="P807" i="1"/>
  <c r="L804" i="1"/>
  <c r="P804" i="1"/>
  <c r="P791" i="1"/>
  <c r="L791" i="1"/>
  <c r="L797" i="1"/>
  <c r="P797" i="1"/>
  <c r="P785" i="1"/>
  <c r="L785" i="1"/>
  <c r="P796" i="1"/>
  <c r="L796" i="1"/>
  <c r="L799" i="1"/>
  <c r="P799" i="1"/>
  <c r="L809" i="1"/>
  <c r="P809" i="1"/>
  <c r="P795" i="1"/>
  <c r="L795" i="1"/>
  <c r="L800" i="1"/>
  <c r="P800" i="1"/>
  <c r="L786" i="1"/>
  <c r="P786" i="1"/>
  <c r="L789" i="1"/>
  <c r="P789" i="1"/>
  <c r="P813" i="1"/>
  <c r="L813" i="1"/>
  <c r="L806" i="1"/>
  <c r="P806" i="1"/>
  <c r="L788" i="1"/>
  <c r="P788" i="1"/>
  <c r="P798" i="1"/>
  <c r="L798" i="1"/>
  <c r="P812" i="1"/>
  <c r="L812" i="1"/>
  <c r="P817" i="1"/>
  <c r="L817" i="1"/>
  <c r="P801" i="1"/>
  <c r="L801" i="1"/>
  <c r="L790" i="1"/>
  <c r="P790" i="1"/>
  <c r="L808" i="1"/>
  <c r="P808" i="1"/>
  <c r="P816" i="1"/>
  <c r="L816" i="1"/>
  <c r="P805" i="1"/>
  <c r="L805" i="1"/>
</calcChain>
</file>

<file path=xl/sharedStrings.xml><?xml version="1.0" encoding="utf-8"?>
<sst xmlns="http://schemas.openxmlformats.org/spreadsheetml/2006/main" count="3213" uniqueCount="1154">
  <si>
    <t>Proteína</t>
  </si>
  <si>
    <t>Grasas</t>
  </si>
  <si>
    <t>Colesterol</t>
  </si>
  <si>
    <t>Fibra</t>
  </si>
  <si>
    <t>Sodio</t>
  </si>
  <si>
    <t>Potasio</t>
  </si>
  <si>
    <t>Magnesio</t>
  </si>
  <si>
    <t>Calcio</t>
  </si>
  <si>
    <t>Fósforo</t>
  </si>
  <si>
    <t>Hierro</t>
  </si>
  <si>
    <t>Zinc</t>
  </si>
  <si>
    <t>Cobre</t>
  </si>
  <si>
    <t>Manganeso</t>
  </si>
  <si>
    <t>Cromo</t>
  </si>
  <si>
    <t>Molibdeno</t>
  </si>
  <si>
    <t>Yodo</t>
  </si>
  <si>
    <t>Selenio</t>
  </si>
  <si>
    <t>Vitamina A</t>
  </si>
  <si>
    <t>Vitamina B1</t>
  </si>
  <si>
    <t>Vitamina B2</t>
  </si>
  <si>
    <t>Vitamina B3</t>
  </si>
  <si>
    <t>Vitamina B5</t>
  </si>
  <si>
    <t>Vitamina B6</t>
  </si>
  <si>
    <t>Vitamina B7</t>
  </si>
  <si>
    <t>Vitamina B9</t>
  </si>
  <si>
    <t>Vitamina B12</t>
  </si>
  <si>
    <t>Vitamina C</t>
  </si>
  <si>
    <t>Vitamina D</t>
  </si>
  <si>
    <t>Vitamina E</t>
  </si>
  <si>
    <t>Vitamina K</t>
  </si>
  <si>
    <t>Alimento</t>
  </si>
  <si>
    <t>Lechuga</t>
  </si>
  <si>
    <r>
      <t xml:space="preserve">TOTALES </t>
    </r>
    <r>
      <rPr>
        <b/>
        <sz val="9"/>
        <color theme="1"/>
        <rFont val="Calibri"/>
        <family val="2"/>
        <scheme val="minor"/>
      </rPr>
      <t>→</t>
    </r>
  </si>
  <si>
    <t>Aceite de oliva</t>
  </si>
  <si>
    <t>Aceite de girasol</t>
  </si>
  <si>
    <t>Omega-3</t>
  </si>
  <si>
    <t>Flúor</t>
  </si>
  <si>
    <t>Cloro</t>
  </si>
  <si>
    <t>Azufre</t>
  </si>
  <si>
    <t>Inositol</t>
  </si>
  <si>
    <t>Colina</t>
  </si>
  <si>
    <t>Merluza</t>
  </si>
  <si>
    <t>Lenguado</t>
  </si>
  <si>
    <t>Rape</t>
  </si>
  <si>
    <t>Salmón</t>
  </si>
  <si>
    <t>Calamar</t>
  </si>
  <si>
    <t>Pulpo</t>
  </si>
  <si>
    <t>Sepia</t>
  </si>
  <si>
    <t>Muesli</t>
  </si>
  <si>
    <t>Berros</t>
  </si>
  <si>
    <t>Brócoles</t>
  </si>
  <si>
    <t>Huevos</t>
  </si>
  <si>
    <t>Carnes</t>
  </si>
  <si>
    <t>Pescados</t>
  </si>
  <si>
    <t>Frutas</t>
  </si>
  <si>
    <t>Lácteos</t>
  </si>
  <si>
    <t>Cereales y derivados</t>
  </si>
  <si>
    <t>Aceite de maíz</t>
  </si>
  <si>
    <t>Mantequilla</t>
  </si>
  <si>
    <t>Salami</t>
  </si>
  <si>
    <t>Caballa</t>
  </si>
  <si>
    <t>Frutos secos</t>
  </si>
  <si>
    <t>Níscalo</t>
  </si>
  <si>
    <t>Castañas</t>
  </si>
  <si>
    <t>Verduras y Hortalizas</t>
  </si>
  <si>
    <t>Aceite de cacahuete</t>
  </si>
  <si>
    <t>Aceite de coco</t>
  </si>
  <si>
    <t>Aceite de germen de trigo</t>
  </si>
  <si>
    <t>Aceite de hígado de bacalao</t>
  </si>
  <si>
    <t>Aceite de nueces</t>
  </si>
  <si>
    <t>Aceite de palma</t>
  </si>
  <si>
    <t>Aceite de soja</t>
  </si>
  <si>
    <t>Moluscos</t>
  </si>
  <si>
    <t>Crustáceos</t>
  </si>
  <si>
    <t>Almeja</t>
  </si>
  <si>
    <t>Caracol</t>
  </si>
  <si>
    <t>Bogavante</t>
  </si>
  <si>
    <t>Langosta</t>
  </si>
  <si>
    <t>Buey de mar</t>
  </si>
  <si>
    <t>Cigala</t>
  </si>
  <si>
    <t>Langostino</t>
  </si>
  <si>
    <t>Pan integral de centeno</t>
  </si>
  <si>
    <t>Pan integral de trigo</t>
  </si>
  <si>
    <t>Bebidas sin alcohol</t>
  </si>
  <si>
    <t>Ginger-Ale</t>
  </si>
  <si>
    <t>Té infusión</t>
  </si>
  <si>
    <t>Sidra</t>
  </si>
  <si>
    <t>Coñac</t>
  </si>
  <si>
    <t>Ginebra</t>
  </si>
  <si>
    <t>Ron</t>
  </si>
  <si>
    <t>Vodka</t>
  </si>
  <si>
    <t>Whisky</t>
  </si>
  <si>
    <t>Zumo de manzana</t>
  </si>
  <si>
    <t>Zumo de piña</t>
  </si>
  <si>
    <t>Zumo de uva</t>
  </si>
  <si>
    <t>Cuajada</t>
  </si>
  <si>
    <t>Requesón</t>
  </si>
  <si>
    <t>Leche con grasa vegetal</t>
  </si>
  <si>
    <t>Leche de cabra</t>
  </si>
  <si>
    <t>Leche de oveja</t>
  </si>
  <si>
    <r>
      <t>Caldo de buey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(Campbell's)</t>
    </r>
  </si>
  <si>
    <t>Levadura</t>
  </si>
  <si>
    <r>
      <t>Sopa de champiñones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(Campbell's)</t>
    </r>
  </si>
  <si>
    <t>Vinagre</t>
  </si>
  <si>
    <t>Acedia</t>
  </si>
  <si>
    <t>Bacaladilla</t>
  </si>
  <si>
    <t>Congrio</t>
  </si>
  <si>
    <t>Gallo</t>
  </si>
  <si>
    <t>Platija</t>
  </si>
  <si>
    <t>Raya</t>
  </si>
  <si>
    <t>Rodaballo</t>
  </si>
  <si>
    <t>Solla</t>
  </si>
  <si>
    <t>Baila</t>
  </si>
  <si>
    <t>Breca</t>
  </si>
  <si>
    <t>Cabracho</t>
  </si>
  <si>
    <t>Cazón</t>
  </si>
  <si>
    <r>
      <t xml:space="preserve">Dentón </t>
    </r>
    <r>
      <rPr>
        <i/>
        <sz val="8"/>
        <color theme="0" tint="-0.499984740745262"/>
        <rFont val="Calibri"/>
        <family val="2"/>
        <scheme val="minor"/>
      </rPr>
      <t>(Verano-Otoño-Invierno)</t>
    </r>
  </si>
  <si>
    <t>Jurel</t>
  </si>
  <si>
    <t>Lubina</t>
  </si>
  <si>
    <t>Mero</t>
  </si>
  <si>
    <t>Pez espada</t>
  </si>
  <si>
    <t>Sargo</t>
  </si>
  <si>
    <t>Trucha</t>
  </si>
  <si>
    <t>Anguila</t>
  </si>
  <si>
    <t>Borraja</t>
  </si>
  <si>
    <t>Escarola</t>
  </si>
  <si>
    <t>Zumos</t>
  </si>
  <si>
    <t>Bebidas con alcohol</t>
  </si>
  <si>
    <t>Fibra soluble</t>
  </si>
  <si>
    <t>Fibra insoluble</t>
  </si>
  <si>
    <t>Arroz con leche</t>
  </si>
  <si>
    <t>Bebida tipo danao</t>
  </si>
  <si>
    <t>Copa de chocolate y nata</t>
  </si>
  <si>
    <t>Crema de chocolate</t>
  </si>
  <si>
    <t>Flan de huevo</t>
  </si>
  <si>
    <t>Flan de vainilla</t>
  </si>
  <si>
    <t>Helado cremoso</t>
  </si>
  <si>
    <t>Leche concentrada</t>
  </si>
  <si>
    <t>Natillas</t>
  </si>
  <si>
    <t>Butifarra</t>
  </si>
  <si>
    <t>Cabrito</t>
  </si>
  <si>
    <t>Chistorra</t>
  </si>
  <si>
    <t>Chorizo</t>
  </si>
  <si>
    <t>Codorniz</t>
  </si>
  <si>
    <t>Conejo</t>
  </si>
  <si>
    <t>Fuet</t>
  </si>
  <si>
    <t>Liebre</t>
  </si>
  <si>
    <t>Longaniza</t>
  </si>
  <si>
    <t>Morcilla de arroz</t>
  </si>
  <si>
    <t>Mortadela</t>
  </si>
  <si>
    <t>Panceta</t>
  </si>
  <si>
    <t>Salchicha fresca</t>
  </si>
  <si>
    <t>Sobrasada</t>
  </si>
  <si>
    <t>Tocino</t>
  </si>
  <si>
    <t>Paté de Foie gras</t>
  </si>
  <si>
    <t>Caballo</t>
  </si>
  <si>
    <t>Jabalí</t>
  </si>
  <si>
    <r>
      <t xml:space="preserve">Faisán </t>
    </r>
    <r>
      <rPr>
        <i/>
        <sz val="8"/>
        <color theme="0" tint="-0.499984740745262"/>
        <rFont val="Calibri"/>
        <family val="2"/>
        <scheme val="minor"/>
      </rPr>
      <t>(entero)</t>
    </r>
  </si>
  <si>
    <t>Jamón serrano</t>
  </si>
  <si>
    <t>Jamón cocido</t>
  </si>
  <si>
    <r>
      <t>Pollo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(entero)</t>
    </r>
  </si>
  <si>
    <t>Bacón</t>
  </si>
  <si>
    <r>
      <t>Pavo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(entero)</t>
    </r>
  </si>
  <si>
    <r>
      <t xml:space="preserve">Gallina </t>
    </r>
    <r>
      <rPr>
        <i/>
        <sz val="8"/>
        <color theme="0" tint="-0.499984740745262"/>
        <rFont val="Calibri"/>
        <family val="2"/>
        <scheme val="minor"/>
      </rPr>
      <t>(entera)</t>
    </r>
  </si>
  <si>
    <t>Jamón ibérico</t>
  </si>
  <si>
    <r>
      <t xml:space="preserve">Pato </t>
    </r>
    <r>
      <rPr>
        <i/>
        <sz val="8"/>
        <color theme="0" tint="-0.499984740745262"/>
        <rFont val="Calibri"/>
        <family val="2"/>
        <scheme val="minor"/>
      </rPr>
      <t>(entero)</t>
    </r>
  </si>
  <si>
    <t>Salchichón</t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</si>
  <si>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magra</t>
    </r>
  </si>
  <si>
    <r>
      <t xml:space="preserve">Avestruz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solomillo</t>
    </r>
  </si>
  <si>
    <r>
      <t xml:space="preserve">Buey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solomillo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</si>
  <si>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hígado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</si>
  <si>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lengua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</si>
  <si>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pulmón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</si>
  <si>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riñón</t>
    </r>
  </si>
  <si>
    <r>
      <t xml:space="preserve">Codorniz </t>
    </r>
    <r>
      <rPr>
        <i/>
        <sz val="8"/>
        <color theme="0" tint="-0.499984740745262"/>
        <rFont val="Calibri"/>
        <family val="2"/>
        <scheme val="minor"/>
      </rPr>
      <t>(huevo entero)</t>
    </r>
  </si>
  <si>
    <r>
      <t xml:space="preserve">Pato </t>
    </r>
    <r>
      <rPr>
        <i/>
        <sz val="8"/>
        <color theme="0" tint="-0.499984740745262"/>
        <rFont val="Calibri"/>
        <family val="2"/>
        <scheme val="minor"/>
      </rPr>
      <t>(huevo entero)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</si>
  <si>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sangre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</si>
  <si>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seso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</si>
  <si>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solomillo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</si>
  <si>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molleja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</si>
  <si>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paletilla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</si>
  <si>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pierna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</si>
  <si>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pulmón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</si>
  <si>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riñón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</si>
  <si>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seso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</si>
  <si>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solomillo</t>
    </r>
  </si>
  <si>
    <r>
      <t xml:space="preserve">Pavo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pechuga</t>
    </r>
  </si>
  <si>
    <r>
      <t xml:space="preserve">Pavo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muslo</t>
    </r>
  </si>
  <si>
    <r>
      <t xml:space="preserve">Pollo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hígado</t>
    </r>
  </si>
  <si>
    <r>
      <t xml:space="preserve">Pollo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muslo</t>
    </r>
  </si>
  <si>
    <r>
      <t xml:space="preserve">Pollo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pechuga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</si>
  <si>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callos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</si>
  <si>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magra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</si>
  <si>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chuleta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</si>
  <si>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filete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</si>
  <si>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hígado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</si>
  <si>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lengua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</si>
  <si>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lomo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</si>
  <si>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pulmón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</si>
  <si>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riñón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</si>
  <si>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seso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</si>
  <si>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solomillo</t>
    </r>
  </si>
  <si>
    <r>
      <t xml:space="preserve">Vaca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magra</t>
    </r>
  </si>
  <si>
    <r>
      <t xml:space="preserve">Vaca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corazón</t>
    </r>
  </si>
  <si>
    <r>
      <t xml:space="preserve">Vaca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semigrasa</t>
    </r>
  </si>
  <si>
    <r>
      <t xml:space="preserve">Vaca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hígado</t>
    </r>
  </si>
  <si>
    <r>
      <t xml:space="preserve">Buey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lengua</t>
    </r>
  </si>
  <si>
    <r>
      <t xml:space="preserve">Vaca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solomillo</t>
    </r>
  </si>
  <si>
    <r>
      <t xml:space="preserve">Vaca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lengua</t>
    </r>
  </si>
  <si>
    <r>
      <t xml:space="preserve">Vaca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grasa</t>
    </r>
  </si>
  <si>
    <r>
      <t xml:space="preserve">Vaca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picada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</si>
  <si>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semigrasa</t>
    </r>
  </si>
  <si>
    <r>
      <t xml:space="preserve">Pollo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ala</t>
    </r>
  </si>
  <si>
    <r>
      <t xml:space="preserve">Jabalí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cabeza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</si>
  <si>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lomo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</si>
  <si>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lengua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</si>
  <si>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chuleta</t>
    </r>
  </si>
  <si>
    <r>
      <t xml:space="preserve">Cordero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filete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</si>
  <si>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manita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</si>
  <si>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lomo embuchado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</si>
  <si>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lomo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</si>
  <si>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costilla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</si>
  <si>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chuleta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</si>
  <si>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chopped</t>
    </r>
  </si>
  <si>
    <r>
      <t xml:space="preserve">Cerdo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semigrasa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</si>
  <si>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torta del casar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</si>
  <si>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manchego en aceite</t>
    </r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</si>
  <si>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petit de sabores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</si>
  <si>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petit natural azucarado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</si>
  <si>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tetilla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</si>
  <si>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roquefort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</si>
  <si>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parmesano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</si>
  <si>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mozzarella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</si>
  <si>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manchego semicurado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</si>
  <si>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manchego fresco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</si>
  <si>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manchego curado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</si>
  <si>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gruyere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</si>
  <si>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gouda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</si>
  <si>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gorgonzola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</si>
  <si>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gallego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</si>
  <si>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en porciones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</si>
  <si>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en porciones descremado</t>
    </r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</si>
  <si>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en lonchas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</si>
  <si>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cabrales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</si>
  <si>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cabra tierno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</si>
  <si>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cabra semicurado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</si>
  <si>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cabra curado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</si>
  <si>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de bola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</si>
  <si>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burgos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</si>
  <si>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cheddar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</si>
  <si>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arzua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</si>
  <si>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camembert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</si>
  <si>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brie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</si>
  <si>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azul</t>
    </r>
  </si>
  <si>
    <r>
      <t xml:space="preserve">Natillas </t>
    </r>
    <r>
      <rPr>
        <b/>
        <sz val="8"/>
        <color theme="1" tint="0.34998626667073579"/>
        <rFont val="Calibri"/>
        <family val="2"/>
        <scheme val="minor"/>
      </rPr>
      <t>- de chocolate</t>
    </r>
  </si>
  <si>
    <r>
      <t>Nata</t>
    </r>
    <r>
      <rPr>
        <b/>
        <sz val="8"/>
        <color theme="1" tint="0.34998626667073579"/>
        <rFont val="Calibri"/>
        <family val="2"/>
        <scheme val="minor"/>
      </rPr>
      <t xml:space="preserve"> - montada</t>
    </r>
  </si>
  <si>
    <r>
      <t>Nata</t>
    </r>
    <r>
      <rPr>
        <b/>
        <sz val="8"/>
        <color theme="1" tint="0.34998626667073579"/>
        <rFont val="Calibri"/>
        <family val="2"/>
        <scheme val="minor"/>
      </rPr>
      <t xml:space="preserve"> - líquida para cocinar</t>
    </r>
  </si>
  <si>
    <r>
      <t>Nata</t>
    </r>
    <r>
      <rPr>
        <b/>
        <sz val="8"/>
        <color theme="1" tint="0.34998626667073579"/>
        <rFont val="Calibri"/>
        <family val="2"/>
        <scheme val="minor"/>
      </rPr>
      <t xml:space="preserve"> - líquida para montar</t>
    </r>
  </si>
  <si>
    <r>
      <t xml:space="preserve">Mousse </t>
    </r>
    <r>
      <rPr>
        <b/>
        <sz val="8"/>
        <color theme="1" tint="0.34998626667073579"/>
        <rFont val="Calibri"/>
        <family val="2"/>
        <scheme val="minor"/>
      </rPr>
      <t>- de chocolate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</si>
  <si>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entera</t>
    </r>
    <r>
      <rPr>
        <b/>
        <sz val="8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(3,5% MG)</t>
    </r>
  </si>
  <si>
    <r>
      <t xml:space="preserve">Batido </t>
    </r>
    <r>
      <rPr>
        <b/>
        <sz val="8"/>
        <color theme="1" tint="0.34998626667073579"/>
        <rFont val="Calibri"/>
        <family val="2"/>
        <scheme val="minor"/>
      </rPr>
      <t>- de fresa</t>
    </r>
  </si>
  <si>
    <r>
      <t xml:space="preserve">Batido </t>
    </r>
    <r>
      <rPr>
        <b/>
        <sz val="8"/>
        <color theme="1" tint="0.34998626667073579"/>
        <rFont val="Calibri"/>
        <family val="2"/>
        <scheme val="minor"/>
      </rPr>
      <t>- de cacao</t>
    </r>
  </si>
  <si>
    <r>
      <t xml:space="preserve">Batido </t>
    </r>
    <r>
      <rPr>
        <b/>
        <sz val="8"/>
        <color theme="1" tint="0.34998626667073579"/>
        <rFont val="Calibri"/>
        <family val="2"/>
        <scheme val="minor"/>
      </rPr>
      <t>- de vainilla</t>
    </r>
  </si>
  <si>
    <r>
      <t xml:space="preserve">Yogur </t>
    </r>
    <r>
      <rPr>
        <b/>
        <sz val="8"/>
        <color theme="1" tint="0.34998626667073579"/>
        <rFont val="Calibri"/>
        <family val="2"/>
        <scheme val="minor"/>
      </rPr>
      <t>- desnatado natural azucarado</t>
    </r>
  </si>
  <si>
    <r>
      <t xml:space="preserve">Yogur </t>
    </r>
    <r>
      <rPr>
        <b/>
        <sz val="8"/>
        <color theme="1" tint="0.34998626667073579"/>
        <rFont val="Calibri"/>
        <family val="2"/>
        <scheme val="minor"/>
      </rPr>
      <t>- desnatado de frutas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</si>
  <si>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fresco desnatado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</si>
  <si>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- 0% materia grasa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</si>
  <si>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semidesnatada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(1,65% MG)</t>
    </r>
  </si>
  <si>
    <r>
      <t xml:space="preserve">Leche en polvo </t>
    </r>
    <r>
      <rPr>
        <b/>
        <sz val="8"/>
        <color theme="1" tint="0.34998626667073579"/>
        <rFont val="Calibri"/>
        <family val="2"/>
        <scheme val="minor"/>
      </rPr>
      <t>- semidesnatada</t>
    </r>
  </si>
  <si>
    <r>
      <t xml:space="preserve">Leche condensada </t>
    </r>
    <r>
      <rPr>
        <b/>
        <sz val="8"/>
        <color theme="1" tint="0.34998626667073579"/>
        <rFont val="Calibri"/>
        <family val="2"/>
        <scheme val="minor"/>
      </rPr>
      <t>- azucarada</t>
    </r>
  </si>
  <si>
    <r>
      <t>Leche en polvo</t>
    </r>
    <r>
      <rPr>
        <b/>
        <sz val="8"/>
        <color theme="1" tint="0.34998626667073579"/>
        <rFont val="Calibri"/>
        <family val="2"/>
        <scheme val="minor"/>
      </rPr>
      <t xml:space="preserve"> - entera</t>
    </r>
  </si>
  <si>
    <r>
      <t xml:space="preserve">Leche evaporada </t>
    </r>
    <r>
      <rPr>
        <b/>
        <sz val="8"/>
        <color theme="1" tint="0.34998626667073579"/>
        <rFont val="Calibri"/>
        <family val="2"/>
        <scheme val="minor"/>
      </rPr>
      <t>- entera</t>
    </r>
  </si>
  <si>
    <r>
      <t xml:space="preserve">Leche fermentada </t>
    </r>
    <r>
      <rPr>
        <b/>
        <sz val="8"/>
        <color theme="1" tint="0.34998626667073579"/>
        <rFont val="Calibri"/>
        <family val="2"/>
        <scheme val="minor"/>
      </rPr>
      <t>- tipo bio natural</t>
    </r>
  </si>
  <si>
    <r>
      <t xml:space="preserve">Yogur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desnatado</t>
    </r>
    <r>
      <rPr>
        <b/>
        <sz val="8"/>
        <color theme="0" tint="-0.499984740745262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de sabores</t>
    </r>
  </si>
  <si>
    <r>
      <t xml:space="preserve">Yogur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entero de frutas</t>
    </r>
  </si>
  <si>
    <r>
      <t xml:space="preserve">Yogur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entero de sabores</t>
    </r>
  </si>
  <si>
    <r>
      <t xml:space="preserve">Yogur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entero natural azucarado</t>
    </r>
  </si>
  <si>
    <r>
      <t xml:space="preserve">Yogur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griego</t>
    </r>
  </si>
  <si>
    <r>
      <t xml:space="preserve">Yogur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líquido con pulpa de fruta</t>
    </r>
  </si>
  <si>
    <r>
      <t xml:space="preserve">Yogur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líquido de sabores</t>
    </r>
  </si>
  <si>
    <r>
      <t xml:space="preserve">Yogur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líquido natural azucarado</t>
    </r>
  </si>
  <si>
    <r>
      <t xml:space="preserve">Yogur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natural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(3,5% MG)</t>
    </r>
  </si>
  <si>
    <t>Abadejo</t>
  </si>
  <si>
    <t>Anca de rana</t>
  </si>
  <si>
    <t>Berberecho</t>
  </si>
  <si>
    <t>Besugo</t>
  </si>
  <si>
    <t>Bonito</t>
  </si>
  <si>
    <t>Cangrejo y similares</t>
  </si>
  <si>
    <t>Carpa</t>
  </si>
  <si>
    <t>Caviar</t>
  </si>
  <si>
    <t>Centollo</t>
  </si>
  <si>
    <t>Dorada</t>
  </si>
  <si>
    <t>Gamba roja</t>
  </si>
  <si>
    <t>Huevas frescas</t>
  </si>
  <si>
    <t>Ostra</t>
  </si>
  <si>
    <t>Palometa</t>
  </si>
  <si>
    <t>Percebe</t>
  </si>
  <si>
    <t>Pescadilla</t>
  </si>
  <si>
    <t xml:space="preserve">Pescaditos </t>
  </si>
  <si>
    <t>Rosada</t>
  </si>
  <si>
    <t>Salmonete</t>
  </si>
  <si>
    <t>Sardina</t>
  </si>
  <si>
    <t>Vieira</t>
  </si>
  <si>
    <t>Salmón ahumado</t>
  </si>
  <si>
    <t>Camarón/Quisquilla</t>
  </si>
  <si>
    <t>Mejillón</t>
  </si>
  <si>
    <t>Arroz</t>
  </si>
  <si>
    <t>Arroz integral</t>
  </si>
  <si>
    <t>Avena</t>
  </si>
  <si>
    <t>Bizcocho</t>
  </si>
  <si>
    <t>Bollo</t>
  </si>
  <si>
    <t>Churro</t>
  </si>
  <si>
    <t>Ensaimada</t>
  </si>
  <si>
    <t>Germen de trigo</t>
  </si>
  <si>
    <t>Harina de trigo</t>
  </si>
  <si>
    <t>Harina integral de trigo</t>
  </si>
  <si>
    <t>Magdalena</t>
  </si>
  <si>
    <t>Medias noches</t>
  </si>
  <si>
    <t>Mijo</t>
  </si>
  <si>
    <t>Palmera</t>
  </si>
  <si>
    <t>Pan blanco</t>
  </si>
  <si>
    <t>Pan blanco tostado</t>
  </si>
  <si>
    <t>Pan de centeno</t>
  </si>
  <si>
    <t>Pan de molde</t>
  </si>
  <si>
    <t>Pan de molde integral</t>
  </si>
  <si>
    <t>Pan de perrito</t>
  </si>
  <si>
    <t>Pan integral</t>
  </si>
  <si>
    <t>Pan tipo hamburguesa</t>
  </si>
  <si>
    <t>Pasta</t>
  </si>
  <si>
    <t>Pasta al huevo</t>
  </si>
  <si>
    <t>Pasta de colores</t>
  </si>
  <si>
    <t>Picatostes</t>
  </si>
  <si>
    <t>Salvado de trigo</t>
  </si>
  <si>
    <t>Sobao</t>
  </si>
  <si>
    <t>Suizo</t>
  </si>
  <si>
    <t>Valenciana</t>
  </si>
  <si>
    <t>Batido fermentado de soja</t>
  </si>
  <si>
    <t>Brote de soja</t>
  </si>
  <si>
    <t>Harina de soja</t>
  </si>
  <si>
    <t>Leche de soja</t>
  </si>
  <si>
    <t>Tofu</t>
  </si>
  <si>
    <t>Legumbres</t>
  </si>
  <si>
    <t>Azúcares, dulces y pastelería</t>
  </si>
  <si>
    <t>Azúcar blanco</t>
  </si>
  <si>
    <t>Azúcar moreno</t>
  </si>
  <si>
    <t>Bombón</t>
  </si>
  <si>
    <t>Caramelo</t>
  </si>
  <si>
    <t>Crema de cacao y avellanas</t>
  </si>
  <si>
    <t>Mazapán</t>
  </si>
  <si>
    <t>Miel</t>
  </si>
  <si>
    <t>Polo de hielo</t>
  </si>
  <si>
    <t>Pudin de pasas</t>
  </si>
  <si>
    <t>Regaliz</t>
  </si>
  <si>
    <t>Judía verde</t>
  </si>
  <si>
    <t>Repollo</t>
  </si>
  <si>
    <t>Tapioca</t>
  </si>
  <si>
    <t>Tomate triturado</t>
  </si>
  <si>
    <t>Zumo de tomate natural</t>
  </si>
  <si>
    <t>Zumo de zanahoria natural</t>
  </si>
  <si>
    <t>Papaya</t>
  </si>
  <si>
    <t>Semillas de sésamo</t>
  </si>
  <si>
    <t>Crema de cacahuete</t>
  </si>
  <si>
    <t>Crema de almendra</t>
  </si>
  <si>
    <t>Zumo de naranja</t>
  </si>
  <si>
    <t>Croissant</t>
  </si>
  <si>
    <t>Harina de maíz</t>
  </si>
  <si>
    <t>Fécula de maíz</t>
  </si>
  <si>
    <t>Sémola de trigo</t>
  </si>
  <si>
    <t>Soja y derivados</t>
  </si>
  <si>
    <r>
      <t xml:space="preserve">Puré de patatas </t>
    </r>
    <r>
      <rPr>
        <b/>
        <sz val="8"/>
        <color theme="1" tint="0.34998626667073579"/>
        <rFont val="Calibri"/>
        <family val="2"/>
        <scheme val="minor"/>
      </rPr>
      <t>- con leche maggi</t>
    </r>
  </si>
  <si>
    <r>
      <t>Puré de patatas</t>
    </r>
    <r>
      <rPr>
        <b/>
        <sz val="8"/>
        <color theme="1" tint="0.34998626667073579"/>
        <rFont val="Calibri"/>
        <family val="2"/>
        <scheme val="minor"/>
      </rPr>
      <t xml:space="preserve"> - maggi</t>
    </r>
  </si>
  <si>
    <r>
      <t xml:space="preserve">Barrita de cereales </t>
    </r>
    <r>
      <rPr>
        <b/>
        <sz val="8"/>
        <color theme="1" tint="0.34998626667073579"/>
        <rFont val="Calibri"/>
        <family val="2"/>
        <scheme val="minor"/>
      </rPr>
      <t>- frutas rojas</t>
    </r>
  </si>
  <si>
    <r>
      <t xml:space="preserve">Bizcocho </t>
    </r>
    <r>
      <rPr>
        <b/>
        <sz val="8"/>
        <color theme="1" tint="0.34998626667073579"/>
        <rFont val="Calibri"/>
        <family val="2"/>
        <scheme val="minor"/>
      </rPr>
      <t xml:space="preserve">- fruta y fibra </t>
    </r>
  </si>
  <si>
    <r>
      <t xml:space="preserve">Barrita </t>
    </r>
    <r>
      <rPr>
        <b/>
        <sz val="8"/>
        <color theme="1" tint="0.34998626667073579"/>
        <rFont val="Calibri"/>
        <family val="2"/>
        <scheme val="minor"/>
      </rPr>
      <t xml:space="preserve">- fibra y chocolate </t>
    </r>
  </si>
  <si>
    <r>
      <t xml:space="preserve">Tortita de arroz </t>
    </r>
    <r>
      <rPr>
        <b/>
        <sz val="8"/>
        <color theme="1" tint="0.34998626667073579"/>
        <rFont val="Calibri"/>
        <family val="2"/>
        <scheme val="minor"/>
      </rPr>
      <t xml:space="preserve">- integral </t>
    </r>
  </si>
  <si>
    <r>
      <t xml:space="preserve">Tortita de arroz </t>
    </r>
    <r>
      <rPr>
        <b/>
        <sz val="8"/>
        <color theme="1" tint="0.34998626667073579"/>
        <rFont val="Calibri"/>
        <family val="2"/>
        <scheme val="minor"/>
      </rPr>
      <t>- hacendado</t>
    </r>
  </si>
  <si>
    <r>
      <t xml:space="preserve">Arroz blanco </t>
    </r>
    <r>
      <rPr>
        <b/>
        <sz val="8"/>
        <color theme="1" tint="0.34998626667073579"/>
        <rFont val="Calibri"/>
        <family val="2"/>
        <scheme val="minor"/>
      </rPr>
      <t>- de cocción rápida</t>
    </r>
  </si>
  <si>
    <r>
      <t xml:space="preserve">Maíz en mazorca </t>
    </r>
    <r>
      <rPr>
        <b/>
        <sz val="8"/>
        <color theme="1" tint="0.34998626667073579"/>
        <rFont val="Calibri"/>
        <family val="2"/>
        <scheme val="minor"/>
      </rPr>
      <t>- crudo</t>
    </r>
  </si>
  <si>
    <r>
      <t xml:space="preserve">Pan integral </t>
    </r>
    <r>
      <rPr>
        <b/>
        <sz val="8"/>
        <color theme="1" tint="0.34998626667073579"/>
        <rFont val="Calibri"/>
        <family val="2"/>
        <scheme val="minor"/>
      </rPr>
      <t>- tostado</t>
    </r>
  </si>
  <si>
    <r>
      <t xml:space="preserve">Pan blanco </t>
    </r>
    <r>
      <rPr>
        <b/>
        <sz val="8"/>
        <color theme="1" tint="0.34998626667073579"/>
        <rFont val="Calibri"/>
        <family val="2"/>
        <scheme val="minor"/>
      </rPr>
      <t>- tipo baguette</t>
    </r>
  </si>
  <si>
    <r>
      <t xml:space="preserve">Pan blanco </t>
    </r>
    <r>
      <rPr>
        <b/>
        <sz val="8"/>
        <color theme="1" tint="0.34998626667073579"/>
        <rFont val="Calibri"/>
        <family val="2"/>
        <scheme val="minor"/>
      </rPr>
      <t>- sin sal</t>
    </r>
  </si>
  <si>
    <r>
      <t>Pan blanco tostado</t>
    </r>
    <r>
      <rPr>
        <b/>
        <sz val="8"/>
        <color theme="1" tint="0.34998626667073579"/>
        <rFont val="Calibri"/>
        <family val="2"/>
        <scheme val="minor"/>
      </rPr>
      <t xml:space="preserve"> - sin sal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</si>
  <si>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base de arroz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</si>
  <si>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base de arroz y chocolate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</si>
  <si>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base de arroz y trigo integral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</si>
  <si>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base de avena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</si>
  <si>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base de maíz azucarados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</si>
  <si>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base de trigo y chocolate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</si>
  <si>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base de trigo y frutas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</si>
  <si>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base de trigo y miel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</si>
  <si>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salvado de trigo completo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</si>
  <si>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variados con miel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</si>
  <si>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variados integrales con miel</t>
    </r>
  </si>
  <si>
    <r>
      <t xml:space="preserve">Pasta rellena de carne </t>
    </r>
    <r>
      <rPr>
        <b/>
        <sz val="8"/>
        <color theme="1" tint="0.34998626667073579"/>
        <rFont val="Calibri"/>
        <family val="2"/>
        <scheme val="minor"/>
      </rPr>
      <t>- cocida</t>
    </r>
  </si>
  <si>
    <r>
      <t>Maíz</t>
    </r>
    <r>
      <rPr>
        <b/>
        <sz val="8"/>
        <color theme="1" tint="0.34998626667073579"/>
        <rFont val="Calibri"/>
        <family val="2"/>
        <scheme val="minor"/>
      </rPr>
      <t xml:space="preserve"> - en grano cocido en lata</t>
    </r>
  </si>
  <si>
    <r>
      <t xml:space="preserve">Pasta rellena de queso </t>
    </r>
    <r>
      <rPr>
        <b/>
        <sz val="8"/>
        <color theme="1" tint="0.34998626667073579"/>
        <rFont val="Calibri"/>
        <family val="2"/>
        <scheme val="minor"/>
      </rPr>
      <t>- cocida</t>
    </r>
  </si>
  <si>
    <r>
      <t>Cocido</t>
    </r>
    <r>
      <rPr>
        <b/>
        <sz val="8"/>
        <color theme="1" tint="0.34998626667073579"/>
        <rFont val="Calibri"/>
        <family val="2"/>
        <scheme val="minor"/>
      </rPr>
      <t xml:space="preserve"> - madrileño litoral</t>
    </r>
  </si>
  <si>
    <r>
      <t xml:space="preserve">Barrita de chocolate </t>
    </r>
    <r>
      <rPr>
        <b/>
        <sz val="8"/>
        <color theme="1" tint="0.34998626667073579"/>
        <rFont val="Calibri"/>
        <family val="2"/>
        <scheme val="minor"/>
      </rPr>
      <t>- con galleta</t>
    </r>
  </si>
  <si>
    <r>
      <t xml:space="preserve">Cacao </t>
    </r>
    <r>
      <rPr>
        <b/>
        <sz val="8"/>
        <color theme="1" tint="0.34998626667073579"/>
        <rFont val="Calibri"/>
        <family val="2"/>
        <scheme val="minor"/>
      </rPr>
      <t>- en polvo azucarado</t>
    </r>
  </si>
  <si>
    <r>
      <t xml:space="preserve">Bollo </t>
    </r>
    <r>
      <rPr>
        <b/>
        <sz val="8"/>
        <color theme="1" tint="0.34998626667073579"/>
        <rFont val="Calibri"/>
        <family val="2"/>
        <scheme val="minor"/>
      </rPr>
      <t>- tipo donut de chocolate celiaco</t>
    </r>
  </si>
  <si>
    <r>
      <t xml:space="preserve">Bollo </t>
    </r>
    <r>
      <rPr>
        <b/>
        <sz val="8"/>
        <color theme="1" tint="0.34998626667073579"/>
        <rFont val="Calibri"/>
        <family val="2"/>
        <scheme val="minor"/>
      </rPr>
      <t>- tipo donette</t>
    </r>
  </si>
  <si>
    <r>
      <t xml:space="preserve">Bollo </t>
    </r>
    <r>
      <rPr>
        <b/>
        <sz val="8"/>
        <color theme="1" tint="0.34998626667073579"/>
        <rFont val="Calibri"/>
        <family val="2"/>
        <scheme val="minor"/>
      </rPr>
      <t>- tipo donut</t>
    </r>
  </si>
  <si>
    <r>
      <t xml:space="preserve">Bollo </t>
    </r>
    <r>
      <rPr>
        <b/>
        <sz val="8"/>
        <color theme="1" tint="0.34998626667073579"/>
        <rFont val="Calibri"/>
        <family val="2"/>
        <scheme val="minor"/>
      </rPr>
      <t>- tipo donut de chocolate</t>
    </r>
  </si>
  <si>
    <r>
      <t xml:space="preserve">Bollo </t>
    </r>
    <r>
      <rPr>
        <b/>
        <sz val="8"/>
        <color theme="1" tint="0.34998626667073579"/>
        <rFont val="Calibri"/>
        <family val="2"/>
        <scheme val="minor"/>
      </rPr>
      <t>- relleno de chocolate</t>
    </r>
  </si>
  <si>
    <r>
      <t xml:space="preserve">Bollo </t>
    </r>
    <r>
      <rPr>
        <b/>
        <sz val="8"/>
        <color theme="1" tint="0.34998626667073579"/>
        <rFont val="Calibri"/>
        <family val="2"/>
        <scheme val="minor"/>
      </rPr>
      <t>- de leche</t>
    </r>
  </si>
  <si>
    <r>
      <t xml:space="preserve">Bizcocho </t>
    </r>
    <r>
      <rPr>
        <b/>
        <sz val="8"/>
        <color theme="1" tint="0.34998626667073579"/>
        <rFont val="Calibri"/>
        <family val="2"/>
        <scheme val="minor"/>
      </rPr>
      <t>- de chocolate</t>
    </r>
  </si>
  <si>
    <r>
      <t xml:space="preserve">Chocolate </t>
    </r>
    <r>
      <rPr>
        <b/>
        <sz val="8"/>
        <color theme="1" tint="0.34998626667073579"/>
        <rFont val="Calibri"/>
        <family val="2"/>
        <scheme val="minor"/>
      </rPr>
      <t>- blanco</t>
    </r>
  </si>
  <si>
    <r>
      <t>Chocolate</t>
    </r>
    <r>
      <rPr>
        <b/>
        <sz val="8"/>
        <color theme="1" tint="0.34998626667073579"/>
        <rFont val="Calibri"/>
        <family val="2"/>
        <scheme val="minor"/>
      </rPr>
      <t xml:space="preserve"> - con leche</t>
    </r>
  </si>
  <si>
    <r>
      <t xml:space="preserve">Chocolate </t>
    </r>
    <r>
      <rPr>
        <b/>
        <sz val="8"/>
        <color theme="1" tint="0.34998626667073579"/>
        <rFont val="Calibri"/>
        <family val="2"/>
        <scheme val="minor"/>
      </rPr>
      <t>- con leche y almendra</t>
    </r>
  </si>
  <si>
    <r>
      <t xml:space="preserve">Chocolate </t>
    </r>
    <r>
      <rPr>
        <b/>
        <sz val="8"/>
        <color theme="1" tint="0.34998626667073579"/>
        <rFont val="Calibri"/>
        <family val="2"/>
        <scheme val="minor"/>
      </rPr>
      <t>- en polvo a la taza</t>
    </r>
  </si>
  <si>
    <r>
      <t xml:space="preserve">Chocolate </t>
    </r>
    <r>
      <rPr>
        <b/>
        <sz val="8"/>
        <color theme="1" tint="0.34998626667073579"/>
        <rFont val="Calibri"/>
        <family val="2"/>
        <scheme val="minor"/>
      </rPr>
      <t>- puro</t>
    </r>
  </si>
  <si>
    <r>
      <t xml:space="preserve">Croissant </t>
    </r>
    <r>
      <rPr>
        <b/>
        <sz val="8"/>
        <color theme="1" tint="0.34998626667073579"/>
        <rFont val="Calibri"/>
        <family val="2"/>
        <scheme val="minor"/>
      </rPr>
      <t>- de chocolate</t>
    </r>
  </si>
  <si>
    <r>
      <t xml:space="preserve">Galleta </t>
    </r>
    <r>
      <rPr>
        <b/>
        <sz val="8"/>
        <color theme="1" tint="0.34998626667073579"/>
        <rFont val="Calibri"/>
        <family val="2"/>
        <scheme val="minor"/>
      </rPr>
      <t>- cubierta de chocolate</t>
    </r>
  </si>
  <si>
    <r>
      <t xml:space="preserve">Galleta </t>
    </r>
    <r>
      <rPr>
        <b/>
        <sz val="8"/>
        <color theme="1" tint="0.34998626667073579"/>
        <rFont val="Calibri"/>
        <family val="2"/>
        <scheme val="minor"/>
      </rPr>
      <t>- doble rellena de chocolate</t>
    </r>
  </si>
  <si>
    <r>
      <t xml:space="preserve">Galleta </t>
    </r>
    <r>
      <rPr>
        <b/>
        <sz val="8"/>
        <color theme="1" tint="0.34998626667073579"/>
        <rFont val="Calibri"/>
        <family val="2"/>
        <scheme val="minor"/>
      </rPr>
      <t>- integral</t>
    </r>
  </si>
  <si>
    <r>
      <t xml:space="preserve">Galleta </t>
    </r>
    <r>
      <rPr>
        <b/>
        <sz val="8"/>
        <color theme="1" tint="0.34998626667073579"/>
        <rFont val="Calibri"/>
        <family val="2"/>
        <scheme val="minor"/>
      </rPr>
      <t>- cookie</t>
    </r>
  </si>
  <si>
    <r>
      <t xml:space="preserve">Galleta </t>
    </r>
    <r>
      <rPr>
        <b/>
        <sz val="8"/>
        <color theme="1" tint="0.34998626667073579"/>
        <rFont val="Calibri"/>
        <family val="2"/>
        <scheme val="minor"/>
      </rPr>
      <t>- digestive</t>
    </r>
  </si>
  <si>
    <r>
      <t xml:space="preserve">Galleta </t>
    </r>
    <r>
      <rPr>
        <b/>
        <sz val="8"/>
        <color theme="1" tint="0.34998626667073579"/>
        <rFont val="Calibri"/>
        <family val="2"/>
        <scheme val="minor"/>
      </rPr>
      <t>- digestive con chocolate</t>
    </r>
  </si>
  <si>
    <r>
      <t xml:space="preserve">Galleta </t>
    </r>
    <r>
      <rPr>
        <b/>
        <sz val="8"/>
        <color theme="1" tint="0.34998626667073579"/>
        <rFont val="Calibri"/>
        <family val="2"/>
        <scheme val="minor"/>
      </rPr>
      <t>- maría</t>
    </r>
  </si>
  <si>
    <r>
      <t xml:space="preserve">Mermelada </t>
    </r>
    <r>
      <rPr>
        <b/>
        <sz val="8"/>
        <color theme="1" tint="0.34998626667073579"/>
        <rFont val="Calibri"/>
        <family val="2"/>
        <scheme val="minor"/>
      </rPr>
      <t>- ciruela</t>
    </r>
  </si>
  <si>
    <r>
      <t xml:space="preserve">Mermelada </t>
    </r>
    <r>
      <rPr>
        <b/>
        <sz val="8"/>
        <color theme="1" tint="0.34998626667073579"/>
        <rFont val="Calibri"/>
        <family val="2"/>
        <scheme val="minor"/>
      </rPr>
      <t>- frambuesa</t>
    </r>
  </si>
  <si>
    <r>
      <t xml:space="preserve">Mermelada </t>
    </r>
    <r>
      <rPr>
        <b/>
        <sz val="8"/>
        <color theme="1" tint="0.34998626667073579"/>
        <rFont val="Calibri"/>
        <family val="2"/>
        <scheme val="minor"/>
      </rPr>
      <t>- fresa</t>
    </r>
  </si>
  <si>
    <r>
      <t xml:space="preserve">Mermelada </t>
    </r>
    <r>
      <rPr>
        <b/>
        <sz val="8"/>
        <color theme="1" tint="0.34998626667073579"/>
        <rFont val="Calibri"/>
        <family val="2"/>
        <scheme val="minor"/>
      </rPr>
      <t>- fresa baja en calorías</t>
    </r>
  </si>
  <si>
    <r>
      <t xml:space="preserve">Mermelada </t>
    </r>
    <r>
      <rPr>
        <b/>
        <sz val="8"/>
        <color theme="1" tint="0.34998626667073579"/>
        <rFont val="Calibri"/>
        <family val="2"/>
        <scheme val="minor"/>
      </rPr>
      <t>- naranja</t>
    </r>
  </si>
  <si>
    <r>
      <t xml:space="preserve">Milhojas </t>
    </r>
    <r>
      <rPr>
        <b/>
        <sz val="8"/>
        <color theme="1" tint="0.34998626667073579"/>
        <rFont val="Calibri"/>
        <family val="2"/>
        <scheme val="minor"/>
      </rPr>
      <t>- con nata y crema</t>
    </r>
  </si>
  <si>
    <t>Pasta de té</t>
  </si>
  <si>
    <r>
      <t xml:space="preserve">Pastel </t>
    </r>
    <r>
      <rPr>
        <b/>
        <sz val="8"/>
        <color theme="1" tint="0.34998626667073579"/>
        <rFont val="Calibri"/>
        <family val="2"/>
        <scheme val="minor"/>
      </rPr>
      <t>- de chocolate</t>
    </r>
  </si>
  <si>
    <r>
      <t xml:space="preserve">Pastel </t>
    </r>
    <r>
      <rPr>
        <b/>
        <sz val="8"/>
        <color theme="1" tint="0.34998626667073579"/>
        <rFont val="Calibri"/>
        <family val="2"/>
        <scheme val="minor"/>
      </rPr>
      <t>- relleno de crema</t>
    </r>
  </si>
  <si>
    <r>
      <t xml:space="preserve">Tarta </t>
    </r>
    <r>
      <rPr>
        <b/>
        <sz val="8"/>
        <color theme="1" tint="0.34998626667073579"/>
        <rFont val="Calibri"/>
        <family val="2"/>
        <scheme val="minor"/>
      </rPr>
      <t>- de crema pastelera y manzana</t>
    </r>
  </si>
  <si>
    <r>
      <t xml:space="preserve">Tarta </t>
    </r>
    <r>
      <rPr>
        <b/>
        <sz val="8"/>
        <color theme="1" tint="0.34998626667073579"/>
        <rFont val="Calibri"/>
        <family val="2"/>
        <scheme val="minor"/>
      </rPr>
      <t>- de frutas</t>
    </r>
  </si>
  <si>
    <r>
      <t xml:space="preserve">Turrón </t>
    </r>
    <r>
      <rPr>
        <b/>
        <sz val="8"/>
        <color theme="1" tint="0.34998626667073579"/>
        <rFont val="Calibri"/>
        <family val="2"/>
        <scheme val="minor"/>
      </rPr>
      <t>- de alicante</t>
    </r>
  </si>
  <si>
    <r>
      <t xml:space="preserve">Turrón - </t>
    </r>
    <r>
      <rPr>
        <b/>
        <sz val="8"/>
        <color theme="1" tint="0.34998626667073579"/>
        <rFont val="Calibri"/>
        <family val="2"/>
        <scheme val="minor"/>
      </rPr>
      <t>de jijona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</si>
  <si>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 xml:space="preserve">- base de maíz </t>
    </r>
    <r>
      <rPr>
        <i/>
        <sz val="8"/>
        <color theme="0" tint="-0.499984740745262"/>
        <rFont val="Calibri"/>
        <family val="2"/>
        <scheme val="minor"/>
      </rPr>
      <t>(Corn Flakes)</t>
    </r>
  </si>
  <si>
    <r>
      <t xml:space="preserve">Maíz </t>
    </r>
    <r>
      <rPr>
        <b/>
        <sz val="8"/>
        <color theme="1" tint="0.34998626667073579"/>
        <rFont val="Calibri"/>
        <family val="2"/>
        <scheme val="minor"/>
      </rPr>
      <t>- en mazorca cocido</t>
    </r>
  </si>
  <si>
    <r>
      <t xml:space="preserve">Garbanzos </t>
    </r>
    <r>
      <rPr>
        <b/>
        <sz val="8"/>
        <color theme="1" tint="0.34998626667073579"/>
        <rFont val="Calibri"/>
        <family val="2"/>
        <scheme val="minor"/>
      </rPr>
      <t>- cocidos en conserva</t>
    </r>
  </si>
  <si>
    <r>
      <t xml:space="preserve">Judías blancas </t>
    </r>
    <r>
      <rPr>
        <b/>
        <sz val="8"/>
        <color theme="1" tint="0.34998626667073579"/>
        <rFont val="Calibri"/>
        <family val="2"/>
        <scheme val="minor"/>
      </rPr>
      <t>- cocidas en conserva</t>
    </r>
  </si>
  <si>
    <r>
      <t xml:space="preserve">Judías pinta </t>
    </r>
    <r>
      <rPr>
        <b/>
        <sz val="8"/>
        <color theme="1" tint="0.34998626667073579"/>
        <rFont val="Calibri"/>
        <family val="2"/>
        <scheme val="minor"/>
      </rPr>
      <t>- cocidas en conserva</t>
    </r>
  </si>
  <si>
    <r>
      <t xml:space="preserve">Lentejas </t>
    </r>
    <r>
      <rPr>
        <b/>
        <sz val="8"/>
        <color theme="1" tint="0.34998626667073579"/>
        <rFont val="Calibri"/>
        <family val="2"/>
        <scheme val="minor"/>
      </rPr>
      <t>- cocidas en conserva</t>
    </r>
  </si>
  <si>
    <r>
      <t xml:space="preserve">Garbanzos </t>
    </r>
    <r>
      <rPr>
        <b/>
        <sz val="8"/>
        <color theme="1" tint="0.34998626667073579"/>
        <rFont val="Calibri"/>
        <family val="2"/>
        <scheme val="minor"/>
      </rPr>
      <t>- secos</t>
    </r>
  </si>
  <si>
    <r>
      <t xml:space="preserve">Guisantes </t>
    </r>
    <r>
      <rPr>
        <b/>
        <sz val="8"/>
        <color theme="1" tint="0.34998626667073579"/>
        <rFont val="Calibri"/>
        <family val="2"/>
        <scheme val="minor"/>
      </rPr>
      <t>- secos</t>
    </r>
  </si>
  <si>
    <r>
      <t xml:space="preserve">Habas </t>
    </r>
    <r>
      <rPr>
        <b/>
        <sz val="8"/>
        <color theme="1" tint="0.34998626667073579"/>
        <rFont val="Calibri"/>
        <family val="2"/>
        <scheme val="minor"/>
      </rPr>
      <t>- secas</t>
    </r>
  </si>
  <si>
    <r>
      <t xml:space="preserve">Judías blancas </t>
    </r>
    <r>
      <rPr>
        <b/>
        <sz val="8"/>
        <color theme="1" tint="0.34998626667073579"/>
        <rFont val="Calibri"/>
        <family val="2"/>
        <scheme val="minor"/>
      </rPr>
      <t>- secas</t>
    </r>
  </si>
  <si>
    <r>
      <t xml:space="preserve">Judías pinta </t>
    </r>
    <r>
      <rPr>
        <b/>
        <sz val="8"/>
        <color theme="1" tint="0.34998626667073579"/>
        <rFont val="Calibri"/>
        <family val="2"/>
        <scheme val="minor"/>
      </rPr>
      <t>- secas</t>
    </r>
  </si>
  <si>
    <r>
      <t xml:space="preserve">Alcachofa </t>
    </r>
    <r>
      <rPr>
        <b/>
        <sz val="8"/>
        <color theme="1" tint="0.34998626667073579"/>
        <rFont val="Calibri"/>
        <family val="2"/>
        <scheme val="minor"/>
      </rPr>
      <t>- congelada</t>
    </r>
  </si>
  <si>
    <r>
      <t xml:space="preserve">Alcachofa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</si>
  <si>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Alga agar </t>
    </r>
    <r>
      <rPr>
        <b/>
        <sz val="8"/>
        <color theme="1" tint="0.34998626667073579"/>
        <rFont val="Calibri"/>
        <family val="2"/>
        <scheme val="minor"/>
      </rPr>
      <t>- cruda</t>
    </r>
  </si>
  <si>
    <r>
      <t xml:space="preserve">Alga agar </t>
    </r>
    <r>
      <rPr>
        <b/>
        <sz val="8"/>
        <color theme="1" tint="0.34998626667073579"/>
        <rFont val="Calibri"/>
        <family val="2"/>
        <scheme val="minor"/>
      </rPr>
      <t>- desecada</t>
    </r>
  </si>
  <si>
    <r>
      <t xml:space="preserve">Alga laver </t>
    </r>
    <r>
      <rPr>
        <b/>
        <sz val="8"/>
        <color theme="1" tint="0.34998626667073579"/>
        <rFont val="Calibri"/>
        <family val="2"/>
        <scheme val="minor"/>
      </rPr>
      <t>- cruda</t>
    </r>
  </si>
  <si>
    <r>
      <t xml:space="preserve">Alga kelp </t>
    </r>
    <r>
      <rPr>
        <b/>
        <sz val="8"/>
        <color theme="1" tint="0.34998626667073579"/>
        <rFont val="Calibri"/>
        <family val="2"/>
        <scheme val="minor"/>
      </rPr>
      <t>- cruda</t>
    </r>
  </si>
  <si>
    <r>
      <t xml:space="preserve">Alga musgo de Irlanda </t>
    </r>
    <r>
      <rPr>
        <b/>
        <sz val="8"/>
        <color theme="1" tint="0.34998626667073579"/>
        <rFont val="Calibri"/>
        <family val="2"/>
        <scheme val="minor"/>
      </rPr>
      <t>- cruda</t>
    </r>
  </si>
  <si>
    <r>
      <t xml:space="preserve">Alga spirulina </t>
    </r>
    <r>
      <rPr>
        <b/>
        <sz val="8"/>
        <color theme="1" tint="0.34998626667073579"/>
        <rFont val="Calibri"/>
        <family val="2"/>
        <scheme val="minor"/>
      </rPr>
      <t>- cruda</t>
    </r>
  </si>
  <si>
    <r>
      <t xml:space="preserve">Alga wakame </t>
    </r>
    <r>
      <rPr>
        <b/>
        <sz val="8"/>
        <color theme="1" tint="0.34998626667073579"/>
        <rFont val="Calibri"/>
        <family val="2"/>
        <scheme val="minor"/>
      </rPr>
      <t>- cruda</t>
    </r>
  </si>
  <si>
    <r>
      <t xml:space="preserve">Apio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</si>
  <si>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Cardo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</si>
  <si>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Champiñón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</si>
  <si>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Espinaca </t>
    </r>
    <r>
      <rPr>
        <b/>
        <sz val="8"/>
        <color theme="1" tint="0.34998626667073579"/>
        <rFont val="Calibri"/>
        <family val="2"/>
        <scheme val="minor"/>
      </rPr>
      <t>- congelada</t>
    </r>
  </si>
  <si>
    <r>
      <t xml:space="preserve">Espinaca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</si>
  <si>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Haba </t>
    </r>
    <r>
      <rPr>
        <b/>
        <sz val="8"/>
        <color theme="1" tint="0.34998626667073579"/>
        <rFont val="Calibri"/>
        <family val="2"/>
        <scheme val="minor"/>
      </rPr>
      <t>- fresca</t>
    </r>
  </si>
  <si>
    <r>
      <t xml:space="preserve">Judía verde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</si>
  <si>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Judía verde </t>
    </r>
    <r>
      <rPr>
        <b/>
        <sz val="8"/>
        <color theme="1" tint="0.34998626667073579"/>
        <rFont val="Calibri"/>
        <family val="2"/>
        <scheme val="minor"/>
      </rPr>
      <t>- congelada</t>
    </r>
  </si>
  <si>
    <r>
      <t xml:space="preserve">Menestra </t>
    </r>
    <r>
      <rPr>
        <b/>
        <sz val="8"/>
        <color theme="1" tint="0.34998626667073579"/>
        <rFont val="Calibri"/>
        <family val="2"/>
        <scheme val="minor"/>
      </rPr>
      <t>- congelada</t>
    </r>
  </si>
  <si>
    <r>
      <t xml:space="preserve">Menestra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</si>
  <si>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Pimiento del piquillo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</si>
  <si>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Pimiento morrón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</si>
  <si>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Pimiento rojo </t>
    </r>
    <r>
      <rPr>
        <b/>
        <sz val="8"/>
        <color theme="1" tint="0.34998626667073579"/>
        <rFont val="Calibri"/>
        <family val="2"/>
        <scheme val="minor"/>
      </rPr>
      <t>- asado en conserva</t>
    </r>
  </si>
  <si>
    <r>
      <t xml:space="preserve">Puerro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</si>
  <si>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Remolacha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</si>
  <si>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Tomate frito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</si>
  <si>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Tomate pelado </t>
    </r>
    <r>
      <rPr>
        <b/>
        <sz val="8"/>
        <color theme="1" tint="0.34998626667073579"/>
        <rFont val="Calibri"/>
        <family val="2"/>
        <scheme val="minor"/>
      </rPr>
      <t>- enlatado</t>
    </r>
  </si>
  <si>
    <r>
      <t xml:space="preserve">Zanahoria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</si>
  <si>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Gulas salteadas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</si>
  <si>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Berberecho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</si>
  <si>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Almeja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</si>
  <si>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Mejillón </t>
    </r>
    <r>
      <rPr>
        <b/>
        <sz val="8"/>
        <color theme="1" tint="0.34998626667073579"/>
        <rFont val="Calibri"/>
        <family val="2"/>
        <scheme val="minor"/>
      </rPr>
      <t>- en conserva al natural</t>
    </r>
  </si>
  <si>
    <r>
      <t xml:space="preserve">Mejillón </t>
    </r>
    <r>
      <rPr>
        <b/>
        <sz val="8"/>
        <color theme="1" tint="0.34998626667073579"/>
        <rFont val="Calibri"/>
        <family val="2"/>
        <scheme val="minor"/>
      </rPr>
      <t>- en escabeche</t>
    </r>
  </si>
  <si>
    <r>
      <t xml:space="preserve">Navaja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</si>
  <si>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Calamar </t>
    </r>
    <r>
      <rPr>
        <b/>
        <sz val="8"/>
        <color theme="1" tint="0.34998626667073579"/>
        <rFont val="Calibri"/>
        <family val="2"/>
        <scheme val="minor"/>
      </rPr>
      <t>- en salsa americana</t>
    </r>
  </si>
  <si>
    <r>
      <t xml:space="preserve">Calamar </t>
    </r>
    <r>
      <rPr>
        <b/>
        <sz val="8"/>
        <color theme="1" tint="0.34998626667073579"/>
        <rFont val="Calibri"/>
        <family val="2"/>
        <scheme val="minor"/>
      </rPr>
      <t>- en su tinta</t>
    </r>
  </si>
  <si>
    <r>
      <t xml:space="preserve">Caballa </t>
    </r>
    <r>
      <rPr>
        <b/>
        <sz val="8"/>
        <color theme="1" tint="0.34998626667073579"/>
        <rFont val="Calibri"/>
        <family val="2"/>
        <scheme val="minor"/>
      </rPr>
      <t>- en aceite</t>
    </r>
  </si>
  <si>
    <r>
      <t xml:space="preserve">Anchoas </t>
    </r>
    <r>
      <rPr>
        <b/>
        <sz val="8"/>
        <color theme="1" tint="0.34998626667073579"/>
        <rFont val="Calibri"/>
        <family val="2"/>
        <scheme val="minor"/>
      </rPr>
      <t>- en aceite</t>
    </r>
  </si>
  <si>
    <r>
      <t xml:space="preserve">Bacalao </t>
    </r>
    <r>
      <rPr>
        <b/>
        <sz val="8"/>
        <color theme="1" tint="0.34998626667073579"/>
        <rFont val="Calibri"/>
        <family val="2"/>
        <scheme val="minor"/>
      </rPr>
      <t>- salado</t>
    </r>
  </si>
  <si>
    <t>Angulas</t>
  </si>
  <si>
    <r>
      <t xml:space="preserve">Sardina </t>
    </r>
    <r>
      <rPr>
        <b/>
        <sz val="8"/>
        <color theme="1" tint="0.34998626667073579"/>
        <rFont val="Calibri"/>
        <family val="2"/>
        <scheme val="minor"/>
      </rPr>
      <t>- con salsa de tomate</t>
    </r>
  </si>
  <si>
    <r>
      <t xml:space="preserve">Sardina </t>
    </r>
    <r>
      <rPr>
        <b/>
        <sz val="8"/>
        <color theme="1" tint="0.34998626667073579"/>
        <rFont val="Calibri"/>
        <family val="2"/>
        <scheme val="minor"/>
      </rPr>
      <t>- en aceite</t>
    </r>
  </si>
  <si>
    <r>
      <t xml:space="preserve">Sardina </t>
    </r>
    <r>
      <rPr>
        <b/>
        <sz val="8"/>
        <color theme="1" tint="0.34998626667073579"/>
        <rFont val="Calibri"/>
        <family val="2"/>
        <scheme val="minor"/>
      </rPr>
      <t>- en escabeche</t>
    </r>
  </si>
  <si>
    <r>
      <t xml:space="preserve">Sardinilla </t>
    </r>
    <r>
      <rPr>
        <b/>
        <sz val="8"/>
        <color theme="1" tint="0.34998626667073579"/>
        <rFont val="Calibri"/>
        <family val="2"/>
        <scheme val="minor"/>
      </rPr>
      <t>- en aceite</t>
    </r>
  </si>
  <si>
    <r>
      <t xml:space="preserve">Pescadilla </t>
    </r>
    <r>
      <rPr>
        <b/>
        <sz val="8"/>
        <color theme="1" tint="0.34998626667073579"/>
        <rFont val="Calibri"/>
        <family val="2"/>
        <scheme val="minor"/>
      </rPr>
      <t>- congelada</t>
    </r>
  </si>
  <si>
    <r>
      <t xml:space="preserve">Merluza </t>
    </r>
    <r>
      <rPr>
        <b/>
        <sz val="8"/>
        <color theme="1" tint="0.34998626667073579"/>
        <rFont val="Calibri"/>
        <family val="2"/>
        <scheme val="minor"/>
      </rPr>
      <t>- congelada</t>
    </r>
  </si>
  <si>
    <r>
      <t xml:space="preserve">Bonito </t>
    </r>
    <r>
      <rPr>
        <b/>
        <sz val="8"/>
        <color theme="1" tint="0.34998626667073579"/>
        <rFont val="Calibri"/>
        <family val="2"/>
        <scheme val="minor"/>
      </rPr>
      <t>- en aceite</t>
    </r>
  </si>
  <si>
    <r>
      <t xml:space="preserve">Bonito </t>
    </r>
    <r>
      <rPr>
        <b/>
        <sz val="8"/>
        <color theme="1" tint="0.34998626667073579"/>
        <rFont val="Calibri"/>
        <family val="2"/>
        <scheme val="minor"/>
      </rPr>
      <t>- en aceite de soja</t>
    </r>
  </si>
  <si>
    <r>
      <t xml:space="preserve">Bacalao </t>
    </r>
    <r>
      <rPr>
        <b/>
        <sz val="8"/>
        <color theme="1" tint="0.34998626667073579"/>
        <rFont val="Calibri"/>
        <family val="2"/>
        <scheme val="minor"/>
      </rPr>
      <t>- fresco</t>
    </r>
  </si>
  <si>
    <r>
      <t xml:space="preserve">Atún </t>
    </r>
    <r>
      <rPr>
        <b/>
        <sz val="8"/>
        <color theme="1" tint="0.34998626667073579"/>
        <rFont val="Calibri"/>
        <family val="2"/>
        <scheme val="minor"/>
      </rPr>
      <t>- en escabeche</t>
    </r>
  </si>
  <si>
    <r>
      <t xml:space="preserve">Atún </t>
    </r>
    <r>
      <rPr>
        <b/>
        <sz val="8"/>
        <color theme="1" tint="0.34998626667073579"/>
        <rFont val="Calibri"/>
        <family val="2"/>
        <scheme val="minor"/>
      </rPr>
      <t>- en aceite</t>
    </r>
  </si>
  <si>
    <r>
      <t xml:space="preserve">Atún </t>
    </r>
    <r>
      <rPr>
        <b/>
        <sz val="8"/>
        <color theme="1" tint="0.34998626667073579"/>
        <rFont val="Calibri"/>
        <family val="2"/>
        <scheme val="minor"/>
      </rPr>
      <t>- al natural</t>
    </r>
  </si>
  <si>
    <r>
      <t xml:space="preserve">Atún </t>
    </r>
    <r>
      <rPr>
        <b/>
        <sz val="8"/>
        <color theme="1" tint="0.34998626667073579"/>
        <rFont val="Calibri"/>
        <family val="2"/>
        <scheme val="minor"/>
      </rPr>
      <t>- fresco</t>
    </r>
  </si>
  <si>
    <r>
      <t xml:space="preserve">Jamón cocido </t>
    </r>
    <r>
      <rPr>
        <b/>
        <sz val="8"/>
        <color theme="1" tint="0.34998626667073579"/>
        <rFont val="Calibri"/>
        <family val="2"/>
        <scheme val="minor"/>
      </rPr>
      <t>- bajo en calorías</t>
    </r>
  </si>
  <si>
    <t>Boquerón</t>
  </si>
  <si>
    <t>Mújol</t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</si>
  <si>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emmenthal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</si>
  <si>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idiazábal</t>
    </r>
  </si>
  <si>
    <r>
      <t xml:space="preserve">Coco </t>
    </r>
    <r>
      <rPr>
        <b/>
        <sz val="8"/>
        <color theme="1" tint="0.34998626667073579"/>
        <rFont val="Calibri"/>
        <family val="2"/>
        <scheme val="minor"/>
      </rPr>
      <t>- rallado</t>
    </r>
  </si>
  <si>
    <r>
      <t xml:space="preserve">Macedonia de frutas </t>
    </r>
    <r>
      <rPr>
        <b/>
        <sz val="8"/>
        <color theme="1" tint="0.34998626667073579"/>
        <rFont val="Calibri"/>
        <family val="2"/>
        <scheme val="minor"/>
      </rPr>
      <t>- en almíbar</t>
    </r>
  </si>
  <si>
    <r>
      <t xml:space="preserve">Macedonia de frutas </t>
    </r>
    <r>
      <rPr>
        <b/>
        <sz val="8"/>
        <color theme="1" tint="0.34998626667073579"/>
        <rFont val="Calibri"/>
        <family val="2"/>
        <scheme val="minor"/>
      </rPr>
      <t>- en su jugo</t>
    </r>
  </si>
  <si>
    <r>
      <t xml:space="preserve">Melocotón </t>
    </r>
    <r>
      <rPr>
        <b/>
        <sz val="8"/>
        <color theme="1" tint="0.34998626667073579"/>
        <rFont val="Calibri"/>
        <family val="2"/>
        <scheme val="minor"/>
      </rPr>
      <t>- en almíbar</t>
    </r>
  </si>
  <si>
    <r>
      <t xml:space="preserve">Pera </t>
    </r>
    <r>
      <rPr>
        <b/>
        <sz val="8"/>
        <color theme="1" tint="0.34998626667073579"/>
        <rFont val="Calibri"/>
        <family val="2"/>
        <scheme val="minor"/>
      </rPr>
      <t>- en almíbar</t>
    </r>
  </si>
  <si>
    <r>
      <t xml:space="preserve">Piña </t>
    </r>
    <r>
      <rPr>
        <b/>
        <sz val="8"/>
        <color theme="1" tint="0.34998626667073579"/>
        <rFont val="Calibri"/>
        <family val="2"/>
        <scheme val="minor"/>
      </rPr>
      <t>- en su jugo</t>
    </r>
  </si>
  <si>
    <r>
      <t>Piña</t>
    </r>
    <r>
      <rPr>
        <b/>
        <sz val="8"/>
        <color theme="1" tint="0.34998626667073579"/>
        <rFont val="Calibri"/>
        <family val="2"/>
        <scheme val="minor"/>
      </rPr>
      <t xml:space="preserve"> - en almíbar</t>
    </r>
  </si>
  <si>
    <r>
      <t xml:space="preserve">Alga spirulina </t>
    </r>
    <r>
      <rPr>
        <b/>
        <sz val="8"/>
        <color theme="1" tint="0.34998626667073579"/>
        <rFont val="Calibri"/>
        <family val="2"/>
        <scheme val="minor"/>
      </rPr>
      <t>- desecada</t>
    </r>
  </si>
  <si>
    <r>
      <t xml:space="preserve">Almendras </t>
    </r>
    <r>
      <rPr>
        <b/>
        <sz val="8"/>
        <color theme="1" tint="0.34998626667073579"/>
        <rFont val="Calibri"/>
        <family val="2"/>
        <scheme val="minor"/>
      </rPr>
      <t>- con cáscara</t>
    </r>
  </si>
  <si>
    <r>
      <t xml:space="preserve">Almendras </t>
    </r>
    <r>
      <rPr>
        <b/>
        <sz val="8"/>
        <color theme="1" tint="0.34998626667073579"/>
        <rFont val="Calibri"/>
        <family val="2"/>
        <scheme val="minor"/>
      </rPr>
      <t>- fritas saladas sin cáscara</t>
    </r>
  </si>
  <si>
    <r>
      <t xml:space="preserve">Almendras </t>
    </r>
    <r>
      <rPr>
        <b/>
        <sz val="8"/>
        <color theme="1" tint="0.34998626667073579"/>
        <rFont val="Calibri"/>
        <family val="2"/>
        <scheme val="minor"/>
      </rPr>
      <t>- sin cáscara</t>
    </r>
  </si>
  <si>
    <r>
      <t xml:space="preserve">Almendras </t>
    </r>
    <r>
      <rPr>
        <b/>
        <sz val="8"/>
        <color theme="1" tint="0.34998626667073579"/>
        <rFont val="Calibri"/>
        <family val="2"/>
        <scheme val="minor"/>
      </rPr>
      <t>- tostadas sin cáscara</t>
    </r>
  </si>
  <si>
    <r>
      <t xml:space="preserve">Almendras </t>
    </r>
    <r>
      <rPr>
        <b/>
        <sz val="8"/>
        <color theme="1" tint="0.34998626667073579"/>
        <rFont val="Calibri"/>
        <family val="2"/>
        <scheme val="minor"/>
      </rPr>
      <t>- garrapiñadas</t>
    </r>
  </si>
  <si>
    <t>Anacardos</t>
  </si>
  <si>
    <r>
      <t xml:space="preserve">Avellanas </t>
    </r>
    <r>
      <rPr>
        <b/>
        <sz val="8"/>
        <color theme="1" tint="0.34998626667073579"/>
        <rFont val="Calibri"/>
        <family val="2"/>
        <scheme val="minor"/>
      </rPr>
      <t>- con cáscara</t>
    </r>
  </si>
  <si>
    <r>
      <t xml:space="preserve">Avellanas </t>
    </r>
    <r>
      <rPr>
        <b/>
        <sz val="8"/>
        <color theme="1" tint="0.34998626667073579"/>
        <rFont val="Calibri"/>
        <family val="2"/>
        <scheme val="minor"/>
      </rPr>
      <t>- sin cáscara</t>
    </r>
  </si>
  <si>
    <r>
      <t xml:space="preserve">Cacahuetes </t>
    </r>
    <r>
      <rPr>
        <b/>
        <sz val="8"/>
        <color theme="1" tint="0.34998626667073579"/>
        <rFont val="Calibri"/>
        <family val="2"/>
        <scheme val="minor"/>
      </rPr>
      <t>- con cáscara</t>
    </r>
  </si>
  <si>
    <r>
      <t xml:space="preserve">Cacahuetes </t>
    </r>
    <r>
      <rPr>
        <b/>
        <sz val="8"/>
        <color theme="1" tint="0.34998626667073579"/>
        <rFont val="Calibri"/>
        <family val="2"/>
        <scheme val="minor"/>
      </rPr>
      <t>- fritos salados sin cáscara</t>
    </r>
  </si>
  <si>
    <r>
      <t xml:space="preserve">Cacahuetes </t>
    </r>
    <r>
      <rPr>
        <b/>
        <sz val="8"/>
        <color theme="1" tint="0.34998626667073579"/>
        <rFont val="Calibri"/>
        <family val="2"/>
        <scheme val="minor"/>
      </rPr>
      <t>- sin cáscara</t>
    </r>
  </si>
  <si>
    <r>
      <t xml:space="preserve">Castañas </t>
    </r>
    <r>
      <rPr>
        <b/>
        <sz val="8"/>
        <color theme="1" tint="0.34998626667073579"/>
        <rFont val="Calibri"/>
        <family val="2"/>
        <scheme val="minor"/>
      </rPr>
      <t>- asadas</t>
    </r>
  </si>
  <si>
    <r>
      <t xml:space="preserve">Nueces </t>
    </r>
    <r>
      <rPr>
        <b/>
        <sz val="8"/>
        <color theme="1" tint="0.34998626667073579"/>
        <rFont val="Calibri"/>
        <family val="2"/>
        <scheme val="minor"/>
      </rPr>
      <t>- con cáscara</t>
    </r>
  </si>
  <si>
    <r>
      <t xml:space="preserve">Nueces </t>
    </r>
    <r>
      <rPr>
        <b/>
        <sz val="8"/>
        <color theme="1" tint="0.34998626667073579"/>
        <rFont val="Calibri"/>
        <family val="2"/>
        <scheme val="minor"/>
      </rPr>
      <t>- sin cáscara</t>
    </r>
  </si>
  <si>
    <r>
      <t xml:space="preserve">Piñones </t>
    </r>
    <r>
      <rPr>
        <b/>
        <sz val="8"/>
        <color theme="1" tint="0.34998626667073579"/>
        <rFont val="Calibri"/>
        <family val="2"/>
        <scheme val="minor"/>
      </rPr>
      <t>- con cáscara</t>
    </r>
  </si>
  <si>
    <r>
      <t xml:space="preserve">Piñones </t>
    </r>
    <r>
      <rPr>
        <b/>
        <sz val="8"/>
        <color theme="1" tint="0.34998626667073579"/>
        <rFont val="Calibri"/>
        <family val="2"/>
        <scheme val="minor"/>
      </rPr>
      <t>- sin cáscara</t>
    </r>
  </si>
  <si>
    <r>
      <t xml:space="preserve">Pipas de girasol </t>
    </r>
    <r>
      <rPr>
        <b/>
        <sz val="8"/>
        <color theme="1" tint="0.34998626667073579"/>
        <rFont val="Calibri"/>
        <family val="2"/>
        <scheme val="minor"/>
      </rPr>
      <t>- peladas con sal</t>
    </r>
  </si>
  <si>
    <r>
      <t xml:space="preserve">Pipas de girasol </t>
    </r>
    <r>
      <rPr>
        <b/>
        <sz val="8"/>
        <color theme="1" tint="0.34998626667073579"/>
        <rFont val="Calibri"/>
        <family val="2"/>
        <scheme val="minor"/>
      </rPr>
      <t>- peladas sin sal</t>
    </r>
  </si>
  <si>
    <r>
      <t xml:space="preserve">Pipas de girasol </t>
    </r>
    <r>
      <rPr>
        <b/>
        <sz val="8"/>
        <color theme="1" tint="0.34998626667073579"/>
        <rFont val="Calibri"/>
        <family val="2"/>
        <scheme val="minor"/>
      </rPr>
      <t>- sin sal</t>
    </r>
  </si>
  <si>
    <t>Pistachos</t>
  </si>
  <si>
    <r>
      <t xml:space="preserve">Pistachos </t>
    </r>
    <r>
      <rPr>
        <b/>
        <sz val="8"/>
        <color theme="1" tint="0.34998626667073579"/>
        <rFont val="Calibri"/>
        <family val="2"/>
        <scheme val="minor"/>
      </rPr>
      <t>- tostado salado</t>
    </r>
  </si>
  <si>
    <t>Alcaparra</t>
  </si>
  <si>
    <t>Corteza de trigo</t>
  </si>
  <si>
    <t>Fritos de maíz</t>
  </si>
  <si>
    <t>Ganchitos</t>
  </si>
  <si>
    <t>Gusanitos con queso</t>
  </si>
  <si>
    <t>Nachos con queso</t>
  </si>
  <si>
    <t>Palomitas de maíz</t>
  </si>
  <si>
    <t>Triángulos maíz</t>
  </si>
  <si>
    <r>
      <t xml:space="preserve">Galleta </t>
    </r>
    <r>
      <rPr>
        <b/>
        <sz val="8"/>
        <color theme="1" tint="0.34998626667073579"/>
        <rFont val="Calibri"/>
        <family val="2"/>
        <scheme val="minor"/>
      </rPr>
      <t>- salada</t>
    </r>
  </si>
  <si>
    <r>
      <t xml:space="preserve">Patatas fritas </t>
    </r>
    <r>
      <rPr>
        <b/>
        <sz val="8"/>
        <color theme="1" tint="0.34998626667073579"/>
        <rFont val="Calibri"/>
        <family val="2"/>
        <scheme val="minor"/>
      </rPr>
      <t>- de bolsa</t>
    </r>
  </si>
  <si>
    <r>
      <rPr>
        <b/>
        <sz val="10"/>
        <rFont val="Calibri"/>
        <family val="2"/>
        <scheme val="minor"/>
      </rPr>
      <t>Guisantes</t>
    </r>
    <r>
      <rPr>
        <b/>
        <sz val="10"/>
        <color theme="1" tint="0.34998626667073579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</si>
  <si>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t>Acelgas</t>
  </si>
  <si>
    <r>
      <t xml:space="preserve">Acelgas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</si>
  <si>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t>Margarina</t>
  </si>
  <si>
    <t>Aceites y grasas</t>
  </si>
  <si>
    <t>Aceite de lino</t>
  </si>
  <si>
    <r>
      <t xml:space="preserve">Aceite de oliva </t>
    </r>
    <r>
      <rPr>
        <b/>
        <sz val="8"/>
        <color theme="1" tint="0.34998626667073579"/>
        <rFont val="Calibri"/>
        <family val="2"/>
        <scheme val="minor"/>
      </rPr>
      <t>- virgen</t>
    </r>
  </si>
  <si>
    <r>
      <t xml:space="preserve">Manteca </t>
    </r>
    <r>
      <rPr>
        <b/>
        <sz val="8"/>
        <color theme="1" tint="0.34998626667073579"/>
        <rFont val="Calibri"/>
        <family val="2"/>
        <scheme val="minor"/>
      </rPr>
      <t>- de cerdo</t>
    </r>
  </si>
  <si>
    <r>
      <t xml:space="preserve">Mantequilla </t>
    </r>
    <r>
      <rPr>
        <b/>
        <sz val="8"/>
        <color theme="1" tint="0.34998626667073579"/>
        <rFont val="Calibri"/>
        <family val="2"/>
        <scheme val="minor"/>
      </rPr>
      <t>- salada</t>
    </r>
  </si>
  <si>
    <r>
      <t xml:space="preserve">Margarina </t>
    </r>
    <r>
      <rPr>
        <b/>
        <sz val="8"/>
        <color theme="1" tint="0.34998626667073579"/>
        <rFont val="Calibri"/>
        <family val="2"/>
        <scheme val="minor"/>
      </rPr>
      <t>- con esteroles</t>
    </r>
  </si>
  <si>
    <r>
      <t xml:space="preserve">Margarina </t>
    </r>
    <r>
      <rPr>
        <b/>
        <sz val="8"/>
        <color theme="1" tint="0.34998626667073579"/>
        <rFont val="Calibri"/>
        <family val="2"/>
        <scheme val="minor"/>
      </rPr>
      <t>- de maíz</t>
    </r>
  </si>
  <si>
    <r>
      <t xml:space="preserve">Margarina </t>
    </r>
    <r>
      <rPr>
        <b/>
        <sz val="8"/>
        <color theme="1" tint="0.34998626667073579"/>
        <rFont val="Calibri"/>
        <family val="2"/>
        <scheme val="minor"/>
      </rPr>
      <t>- ligera</t>
    </r>
  </si>
  <si>
    <r>
      <t xml:space="preserve">Margarina </t>
    </r>
    <r>
      <rPr>
        <b/>
        <sz val="8"/>
        <color theme="1" tint="0.34998626667073579"/>
        <rFont val="Calibri"/>
        <family val="2"/>
        <scheme val="minor"/>
      </rPr>
      <t>- salada</t>
    </r>
  </si>
  <si>
    <t>Sal común</t>
  </si>
  <si>
    <t>Guindilla picante</t>
  </si>
  <si>
    <t>Canela</t>
  </si>
  <si>
    <t>Pimentón</t>
  </si>
  <si>
    <t>Nuez moscada</t>
  </si>
  <si>
    <t>Vainilla</t>
  </si>
  <si>
    <t>Azafrán</t>
  </si>
  <si>
    <t>Laurel</t>
  </si>
  <si>
    <t>Salsa de soja</t>
  </si>
  <si>
    <t>Kétchup</t>
  </si>
  <si>
    <t>Salsa bechamel</t>
  </si>
  <si>
    <t>Salsa roquefort</t>
  </si>
  <si>
    <t>Alioli</t>
  </si>
  <si>
    <t>Sofrito</t>
  </si>
  <si>
    <t>Salsa boloñesa</t>
  </si>
  <si>
    <t>Salsa de queso</t>
  </si>
  <si>
    <t>Mostaza</t>
  </si>
  <si>
    <t>Salsa vinagreta</t>
  </si>
  <si>
    <t>Salsa agridulce</t>
  </si>
  <si>
    <t>Salsa barbacoa</t>
  </si>
  <si>
    <t>Salsa holandesa</t>
  </si>
  <si>
    <t>Salsa carbonara</t>
  </si>
  <si>
    <t>Salsa al curry</t>
  </si>
  <si>
    <t>Salsas y Condimentos</t>
  </si>
  <si>
    <r>
      <t xml:space="preserve">Mayonesa </t>
    </r>
    <r>
      <rPr>
        <b/>
        <sz val="8"/>
        <color theme="1" tint="0.34998626667073579"/>
        <rFont val="Calibri"/>
        <family val="2"/>
        <scheme val="minor"/>
      </rPr>
      <t>- comercial</t>
    </r>
  </si>
  <si>
    <r>
      <t xml:space="preserve">Mayonesa </t>
    </r>
    <r>
      <rPr>
        <b/>
        <sz val="8"/>
        <color theme="1" tint="0.34998626667073579"/>
        <rFont val="Calibri"/>
        <family val="2"/>
        <scheme val="minor"/>
      </rPr>
      <t>- ligera</t>
    </r>
  </si>
  <si>
    <r>
      <t xml:space="preserve">Pimienta </t>
    </r>
    <r>
      <rPr>
        <b/>
        <sz val="8"/>
        <color theme="1" tint="0.34998626667073579"/>
        <rFont val="Calibri"/>
        <family val="2"/>
        <scheme val="minor"/>
      </rPr>
      <t>- blanca</t>
    </r>
  </si>
  <si>
    <r>
      <t xml:space="preserve">Pimienta </t>
    </r>
    <r>
      <rPr>
        <b/>
        <sz val="8"/>
        <color theme="1" tint="0.34998626667073579"/>
        <rFont val="Calibri"/>
        <family val="2"/>
        <scheme val="minor"/>
      </rPr>
      <t>- negra</t>
    </r>
  </si>
  <si>
    <r>
      <t xml:space="preserve">Orégano </t>
    </r>
    <r>
      <rPr>
        <b/>
        <sz val="8"/>
        <color theme="1" tint="0.34998626667073579"/>
        <rFont val="Calibri"/>
        <family val="2"/>
        <scheme val="minor"/>
      </rPr>
      <t>- seco</t>
    </r>
  </si>
  <si>
    <r>
      <t xml:space="preserve">Menta </t>
    </r>
    <r>
      <rPr>
        <b/>
        <sz val="8"/>
        <color theme="1" tint="0.34998626667073579"/>
        <rFont val="Calibri"/>
        <family val="2"/>
        <scheme val="minor"/>
      </rPr>
      <t>- fresca</t>
    </r>
  </si>
  <si>
    <t>Tequila</t>
  </si>
  <si>
    <t>Anís</t>
  </si>
  <si>
    <t>Cerveza</t>
  </si>
  <si>
    <t>Champagne</t>
  </si>
  <si>
    <t>Cava</t>
  </si>
  <si>
    <t>Vermut</t>
  </si>
  <si>
    <t>Vino rosado</t>
  </si>
  <si>
    <t>Licor dulce</t>
  </si>
  <si>
    <t>Aguardiente</t>
  </si>
  <si>
    <t>Bebida isotónica</t>
  </si>
  <si>
    <t>Refresco sabor cola</t>
  </si>
  <si>
    <t>Refresco sabor naranja</t>
  </si>
  <si>
    <t>Gaseosa</t>
  </si>
  <si>
    <t>Tónica</t>
  </si>
  <si>
    <t>Soda sifón</t>
  </si>
  <si>
    <t>Refresco sabor limón</t>
  </si>
  <si>
    <t>Horchata</t>
  </si>
  <si>
    <t>Zumo de tomate comercial</t>
  </si>
  <si>
    <t>Zumo de melocotón</t>
  </si>
  <si>
    <t>Zumo de pomelo</t>
  </si>
  <si>
    <t>Zumo uva y melocotón</t>
  </si>
  <si>
    <r>
      <t xml:space="preserve">Cerveza </t>
    </r>
    <r>
      <rPr>
        <b/>
        <sz val="8"/>
        <color theme="1" tint="0.34998626667073579"/>
        <rFont val="Calibri"/>
        <family val="2"/>
        <scheme val="minor"/>
      </rPr>
      <t>- baja en alcohol</t>
    </r>
  </si>
  <si>
    <r>
      <t xml:space="preserve">Cerveza </t>
    </r>
    <r>
      <rPr>
        <b/>
        <sz val="8"/>
        <color theme="1" tint="0.34998626667073579"/>
        <rFont val="Calibri"/>
        <family val="2"/>
        <scheme val="minor"/>
      </rPr>
      <t>- sin alcohol</t>
    </r>
  </si>
  <si>
    <r>
      <t xml:space="preserve">Vino fino </t>
    </r>
    <r>
      <rPr>
        <i/>
        <sz val="8"/>
        <color theme="0" tint="-0.499984740745262"/>
        <rFont val="Calibri"/>
        <family val="2"/>
        <scheme val="minor"/>
      </rPr>
      <t>(Jerez, manzanilla)</t>
    </r>
  </si>
  <si>
    <r>
      <t xml:space="preserve">Vino dulce </t>
    </r>
    <r>
      <rPr>
        <i/>
        <sz val="8"/>
        <color theme="0" tint="-0.499984740745262"/>
        <rFont val="Calibri"/>
        <family val="2"/>
        <scheme val="minor"/>
      </rPr>
      <t>(Málaga, Oporto)</t>
    </r>
  </si>
  <si>
    <r>
      <t xml:space="preserve">Bitter </t>
    </r>
    <r>
      <rPr>
        <b/>
        <sz val="8"/>
        <color theme="1" tint="0.34998626667073579"/>
        <rFont val="Calibri"/>
        <family val="2"/>
        <scheme val="minor"/>
      </rPr>
      <t>- con alcohol</t>
    </r>
  </si>
  <si>
    <r>
      <t xml:space="preserve">Vino blanco </t>
    </r>
    <r>
      <rPr>
        <b/>
        <sz val="8"/>
        <color theme="1" tint="0.34998626667073579"/>
        <rFont val="Calibri"/>
        <family val="2"/>
        <scheme val="minor"/>
      </rPr>
      <t>- 12 grados</t>
    </r>
  </si>
  <si>
    <r>
      <t xml:space="preserve">Vino blanco </t>
    </r>
    <r>
      <rPr>
        <b/>
        <sz val="8"/>
        <color theme="1" tint="0.34998626667073579"/>
        <rFont val="Calibri"/>
        <family val="2"/>
        <scheme val="minor"/>
      </rPr>
      <t>- 16 grados</t>
    </r>
  </si>
  <si>
    <r>
      <t xml:space="preserve">Vino tinto </t>
    </r>
    <r>
      <rPr>
        <b/>
        <sz val="8"/>
        <color theme="1" tint="0.34998626667073579"/>
        <rFont val="Calibri"/>
        <family val="2"/>
        <scheme val="minor"/>
      </rPr>
      <t>- 12 grados</t>
    </r>
  </si>
  <si>
    <t>Té</t>
  </si>
  <si>
    <r>
      <t xml:space="preserve">Agua </t>
    </r>
    <r>
      <rPr>
        <b/>
        <sz val="8"/>
        <color theme="1" tint="0.34998626667073579"/>
        <rFont val="Calibri"/>
        <family val="2"/>
        <scheme val="minor"/>
      </rPr>
      <t>- con gas embotellada</t>
    </r>
  </si>
  <si>
    <r>
      <t xml:space="preserve">Agua </t>
    </r>
    <r>
      <rPr>
        <b/>
        <sz val="8"/>
        <color theme="1" tint="0.34998626667073579"/>
        <rFont val="Calibri"/>
        <family val="2"/>
        <scheme val="minor"/>
      </rPr>
      <t>- sin gas embotellada</t>
    </r>
  </si>
  <si>
    <r>
      <t xml:space="preserve">Agua </t>
    </r>
    <r>
      <rPr>
        <b/>
        <sz val="8"/>
        <color theme="1" tint="0.34998626667073579"/>
        <rFont val="Calibri"/>
        <family val="2"/>
        <scheme val="minor"/>
      </rPr>
      <t>- de mineralización débil</t>
    </r>
  </si>
  <si>
    <r>
      <t xml:space="preserve">Agua </t>
    </r>
    <r>
      <rPr>
        <b/>
        <sz val="8"/>
        <color theme="1" tint="0.34998626667073579"/>
        <rFont val="Calibri"/>
        <family val="2"/>
        <scheme val="minor"/>
      </rPr>
      <t>- corriente</t>
    </r>
  </si>
  <si>
    <r>
      <t xml:space="preserve">Café </t>
    </r>
    <r>
      <rPr>
        <b/>
        <sz val="8"/>
        <color theme="1" tint="0.34998626667073579"/>
        <rFont val="Calibri"/>
        <family val="2"/>
        <scheme val="minor"/>
      </rPr>
      <t>- cappuccino en polvo soluble</t>
    </r>
  </si>
  <si>
    <r>
      <t xml:space="preserve">Café </t>
    </r>
    <r>
      <rPr>
        <b/>
        <sz val="8"/>
        <color theme="1" tint="0.34998626667073579"/>
        <rFont val="Calibri"/>
        <family val="2"/>
        <scheme val="minor"/>
      </rPr>
      <t>- descafeinado en polvo soluble</t>
    </r>
  </si>
  <si>
    <r>
      <t xml:space="preserve">Café </t>
    </r>
    <r>
      <rPr>
        <b/>
        <sz val="8"/>
        <color theme="1" tint="0.34998626667073579"/>
        <rFont val="Calibri"/>
        <family val="2"/>
        <scheme val="minor"/>
      </rPr>
      <t>- en grano</t>
    </r>
  </si>
  <si>
    <r>
      <t xml:space="preserve">Café </t>
    </r>
    <r>
      <rPr>
        <b/>
        <sz val="8"/>
        <color theme="1" tint="0.34998626667073579"/>
        <rFont val="Calibri"/>
        <family val="2"/>
        <scheme val="minor"/>
      </rPr>
      <t>- en polvo soluble</t>
    </r>
  </si>
  <si>
    <r>
      <t>Café</t>
    </r>
    <r>
      <rPr>
        <b/>
        <sz val="8"/>
        <color theme="1" tint="0.34998626667073579"/>
        <rFont val="Calibri"/>
        <family val="2"/>
        <scheme val="minor"/>
      </rPr>
      <t xml:space="preserve"> - infusión</t>
    </r>
  </si>
  <si>
    <r>
      <t xml:space="preserve">Café </t>
    </r>
    <r>
      <rPr>
        <b/>
        <sz val="8"/>
        <color theme="1" tint="0.34998626667073579"/>
        <rFont val="Calibri"/>
        <family val="2"/>
        <scheme val="minor"/>
      </rPr>
      <t>- instantáneo</t>
    </r>
  </si>
  <si>
    <r>
      <t xml:space="preserve">Refresco sabor cola </t>
    </r>
    <r>
      <rPr>
        <b/>
        <sz val="8"/>
        <color theme="1" tint="0.34998626667073579"/>
        <rFont val="Calibri"/>
        <family val="2"/>
        <scheme val="minor"/>
      </rPr>
      <t>- bajo en calorías</t>
    </r>
  </si>
  <si>
    <r>
      <t xml:space="preserve">Refresco sabor cola </t>
    </r>
    <r>
      <rPr>
        <b/>
        <sz val="8"/>
        <color theme="1" tint="0.34998626667073579"/>
        <rFont val="Calibri"/>
        <family val="2"/>
        <scheme val="minor"/>
      </rPr>
      <t>- sin cafeína</t>
    </r>
  </si>
  <si>
    <r>
      <t xml:space="preserve">Refresco sabor cola </t>
    </r>
    <r>
      <rPr>
        <b/>
        <sz val="8"/>
        <color theme="1" tint="0.34998626667073579"/>
        <rFont val="Calibri"/>
        <family val="2"/>
        <scheme val="minor"/>
      </rPr>
      <t>- sin cafeína bajo en calorías</t>
    </r>
  </si>
  <si>
    <t>Refresco sabor lima-limón</t>
  </si>
  <si>
    <r>
      <t xml:space="preserve">Café </t>
    </r>
    <r>
      <rPr>
        <b/>
        <sz val="8"/>
        <color theme="1" tint="0.34998626667073579"/>
        <rFont val="Calibri"/>
        <family val="2"/>
        <scheme val="minor"/>
      </rPr>
      <t>- infusión Achicoria</t>
    </r>
  </si>
  <si>
    <r>
      <t xml:space="preserve">Queso </t>
    </r>
    <r>
      <rPr>
        <b/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fundido desgrasado</t>
    </r>
  </si>
  <si>
    <t>Colines de pan</t>
  </si>
  <si>
    <r>
      <t>Semillas de soja</t>
    </r>
    <r>
      <rPr>
        <b/>
        <sz val="10"/>
        <color theme="1" tint="0.34998626667073579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- secas</t>
    </r>
  </si>
  <si>
    <r>
      <t xml:space="preserve">Semillas de soja </t>
    </r>
    <r>
      <rPr>
        <b/>
        <sz val="8"/>
        <color theme="1" tint="0.34998626667073579"/>
        <rFont val="Calibri"/>
        <family val="2"/>
        <scheme val="minor"/>
      </rPr>
      <t>- cocidas</t>
    </r>
  </si>
  <si>
    <r>
      <rPr>
        <b/>
        <sz val="10"/>
        <rFont val="Calibri"/>
        <family val="2"/>
        <scheme val="minor"/>
      </rPr>
      <t>Guisantes</t>
    </r>
    <r>
      <rPr>
        <b/>
        <sz val="10"/>
        <color theme="1" tint="0.34998626667073579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- verdes</t>
    </r>
  </si>
  <si>
    <r>
      <rPr>
        <b/>
        <sz val="10"/>
        <rFont val="Calibri"/>
        <family val="2"/>
        <scheme val="minor"/>
      </rPr>
      <t>Guisantes</t>
    </r>
    <r>
      <rPr>
        <b/>
        <sz val="10"/>
        <color theme="1" tint="0.34998626667073579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- congelados</t>
    </r>
  </si>
  <si>
    <r>
      <t xml:space="preserve">Albaricoque </t>
    </r>
    <r>
      <rPr>
        <sz val="8"/>
        <color theme="1" tint="0.499984740745262"/>
        <rFont val="Calibri"/>
        <family val="2"/>
        <scheme val="minor"/>
      </rPr>
      <t>(50 gr/ú.)</t>
    </r>
  </si>
  <si>
    <r>
      <t xml:space="preserve">Arándanos </t>
    </r>
    <r>
      <rPr>
        <sz val="8"/>
        <color theme="1" tint="0.499984740745262"/>
        <rFont val="Calibri"/>
        <family val="2"/>
        <scheme val="minor"/>
      </rPr>
      <t>(10 gr/ú.)</t>
    </r>
  </si>
  <si>
    <r>
      <t xml:space="preserve">Cerezas </t>
    </r>
    <r>
      <rPr>
        <sz val="8"/>
        <color theme="1" tint="0.499984740745262"/>
        <rFont val="Calibri"/>
        <family val="2"/>
        <scheme val="minor"/>
      </rPr>
      <t>(10 gr/ú.)</t>
    </r>
  </si>
  <si>
    <r>
      <t xml:space="preserve">Chirimoya </t>
    </r>
    <r>
      <rPr>
        <sz val="8"/>
        <color theme="1" tint="0.499984740745262"/>
        <rFont val="Calibri"/>
        <family val="2"/>
        <scheme val="minor"/>
      </rPr>
      <t>(200 gr/ú.)</t>
    </r>
  </si>
  <si>
    <r>
      <t xml:space="preserve">Ciruelas </t>
    </r>
    <r>
      <rPr>
        <b/>
        <sz val="8"/>
        <color theme="1" tint="0.34998626667073579"/>
        <rFont val="Calibri"/>
        <family val="2"/>
        <scheme val="minor"/>
      </rPr>
      <t xml:space="preserve">- claudias verdes </t>
    </r>
    <r>
      <rPr>
        <sz val="8"/>
        <color theme="1" tint="0.499984740745262"/>
        <rFont val="Calibri"/>
        <family val="2"/>
        <scheme val="minor"/>
      </rPr>
      <t>(45 gr/ú.)</t>
    </r>
  </si>
  <si>
    <r>
      <t xml:space="preserve">Frambuesas </t>
    </r>
    <r>
      <rPr>
        <sz val="8"/>
        <color theme="1" tint="0.499984740745262"/>
        <rFont val="Calibri"/>
        <family val="2"/>
        <scheme val="minor"/>
      </rPr>
      <t>(10 gr/ú.)</t>
    </r>
  </si>
  <si>
    <r>
      <t xml:space="preserve">Granada </t>
    </r>
    <r>
      <rPr>
        <sz val="8"/>
        <color theme="1" tint="0.499984740745262"/>
        <rFont val="Calibri"/>
        <family val="2"/>
        <scheme val="minor"/>
      </rPr>
      <t>(275 gr/ú.)</t>
    </r>
  </si>
  <si>
    <r>
      <t xml:space="preserve">Grosellas </t>
    </r>
    <r>
      <rPr>
        <b/>
        <sz val="8"/>
        <color theme="1" tint="0.34998626667073579"/>
        <rFont val="Calibri"/>
        <family val="2"/>
        <scheme val="minor"/>
      </rPr>
      <t xml:space="preserve">- negras </t>
    </r>
    <r>
      <rPr>
        <sz val="8"/>
        <color theme="1" tint="0.499984740745262"/>
        <rFont val="Calibri"/>
        <family val="2"/>
        <scheme val="minor"/>
      </rPr>
      <t>(10 gr/ú.)</t>
    </r>
  </si>
  <si>
    <r>
      <t xml:space="preserve">Grosellas </t>
    </r>
    <r>
      <rPr>
        <b/>
        <sz val="8"/>
        <color theme="1" tint="0.34998626667073579"/>
        <rFont val="Calibri"/>
        <family val="2"/>
        <scheme val="minor"/>
      </rPr>
      <t xml:space="preserve">- rojas </t>
    </r>
    <r>
      <rPr>
        <sz val="8"/>
        <color theme="1" tint="0.499984740745262"/>
        <rFont val="Calibri"/>
        <family val="2"/>
        <scheme val="minor"/>
      </rPr>
      <t>(10 gr/ú.)</t>
    </r>
  </si>
  <si>
    <r>
      <t xml:space="preserve">Guayaba </t>
    </r>
    <r>
      <rPr>
        <sz val="8"/>
        <color theme="1" tint="0.499984740745262"/>
        <rFont val="Calibri"/>
        <family val="2"/>
        <scheme val="minor"/>
      </rPr>
      <t>(60 gr/ú.)</t>
    </r>
  </si>
  <si>
    <r>
      <t xml:space="preserve">Higos </t>
    </r>
    <r>
      <rPr>
        <b/>
        <sz val="8"/>
        <color theme="1" tint="0.34998626667073579"/>
        <rFont val="Calibri"/>
        <family val="2"/>
        <scheme val="minor"/>
      </rPr>
      <t xml:space="preserve">- frescos </t>
    </r>
    <r>
      <rPr>
        <sz val="8"/>
        <color theme="1" tint="0.499984740745262"/>
        <rFont val="Calibri"/>
        <family val="2"/>
        <scheme val="minor"/>
      </rPr>
      <t>(40 gr/ú.)</t>
    </r>
  </si>
  <si>
    <r>
      <t xml:space="preserve">Kaki </t>
    </r>
    <r>
      <rPr>
        <sz val="8"/>
        <color theme="1" tint="0.499984740745262"/>
        <rFont val="Calibri"/>
        <family val="2"/>
        <scheme val="minor"/>
      </rPr>
      <t>(200 gr/ú.)</t>
    </r>
  </si>
  <si>
    <r>
      <t xml:space="preserve">Kiwi </t>
    </r>
    <r>
      <rPr>
        <sz val="8"/>
        <color theme="1" tint="0.499984740745262"/>
        <rFont val="Calibri"/>
        <family val="2"/>
        <scheme val="minor"/>
      </rPr>
      <t>(90 gr/ú.)</t>
    </r>
  </si>
  <si>
    <r>
      <t xml:space="preserve">Lichi </t>
    </r>
    <r>
      <rPr>
        <sz val="8"/>
        <color theme="1" tint="0.499984740745262"/>
        <rFont val="Calibri"/>
        <family val="2"/>
        <scheme val="minor"/>
      </rPr>
      <t>(20 gr/ú.)</t>
    </r>
  </si>
  <si>
    <r>
      <t xml:space="preserve">Limón </t>
    </r>
    <r>
      <rPr>
        <sz val="8"/>
        <color theme="1" tint="0.499984740745262"/>
        <rFont val="Calibri"/>
        <family val="2"/>
        <scheme val="minor"/>
      </rPr>
      <t>(125 gr/ú.)</t>
    </r>
  </si>
  <si>
    <r>
      <t xml:space="preserve">Mango </t>
    </r>
    <r>
      <rPr>
        <sz val="8"/>
        <color theme="1" tint="0.499984740745262"/>
        <rFont val="Calibri"/>
        <family val="2"/>
        <scheme val="minor"/>
      </rPr>
      <t>(300 gr/ú.)</t>
    </r>
  </si>
  <si>
    <r>
      <t xml:space="preserve">Maracuyá </t>
    </r>
    <r>
      <rPr>
        <sz val="8"/>
        <color theme="1" tint="0.499984740745262"/>
        <rFont val="Calibri"/>
        <family val="2"/>
        <scheme val="minor"/>
      </rPr>
      <t>(30 gr/ú.)</t>
    </r>
  </si>
  <si>
    <r>
      <t xml:space="preserve">Melocotón </t>
    </r>
    <r>
      <rPr>
        <sz val="8"/>
        <color theme="1" tint="0.499984740745262"/>
        <rFont val="Calibri"/>
        <family val="2"/>
        <scheme val="minor"/>
      </rPr>
      <t>(225 gr/ú.)</t>
    </r>
  </si>
  <si>
    <r>
      <t xml:space="preserve">Ciruelas </t>
    </r>
    <r>
      <rPr>
        <b/>
        <sz val="8"/>
        <color theme="1" tint="0.34998626667073579"/>
        <rFont val="Calibri"/>
        <family val="2"/>
        <scheme val="minor"/>
      </rPr>
      <t xml:space="preserve">- crudas rojas </t>
    </r>
    <r>
      <rPr>
        <sz val="8"/>
        <color theme="1" tint="0.499984740745262"/>
        <rFont val="Calibri"/>
        <family val="2"/>
        <scheme val="minor"/>
      </rPr>
      <t>(65 gr/ú.)</t>
    </r>
  </si>
  <si>
    <r>
      <t xml:space="preserve">Membrillo </t>
    </r>
    <r>
      <rPr>
        <sz val="8"/>
        <color theme="1" tint="0.499984740745262"/>
        <rFont val="Calibri"/>
        <family val="2"/>
        <scheme val="minor"/>
      </rPr>
      <t>(400 gr/ú.)</t>
    </r>
  </si>
  <si>
    <r>
      <t xml:space="preserve">Moras </t>
    </r>
    <r>
      <rPr>
        <sz val="8"/>
        <color theme="1" tint="0.499984740745262"/>
        <rFont val="Calibri"/>
        <family val="2"/>
        <scheme val="minor"/>
      </rPr>
      <t>(10 gr/ú.)</t>
    </r>
  </si>
  <si>
    <r>
      <t xml:space="preserve">Nectarina </t>
    </r>
    <r>
      <rPr>
        <sz val="8"/>
        <color theme="1" tint="0.499984740745262"/>
        <rFont val="Calibri"/>
        <family val="2"/>
        <scheme val="minor"/>
      </rPr>
      <t>(225 gr/ú.)</t>
    </r>
  </si>
  <si>
    <r>
      <t xml:space="preserve">Piña </t>
    </r>
    <r>
      <rPr>
        <sz val="8"/>
        <color theme="1" tint="0.499984740745262"/>
        <rFont val="Calibri"/>
        <family val="2"/>
        <scheme val="minor"/>
      </rPr>
      <t>(225 gr/rodaja)</t>
    </r>
  </si>
  <si>
    <r>
      <t xml:space="preserve">Pomelo </t>
    </r>
    <r>
      <rPr>
        <sz val="8"/>
        <color theme="1" tint="0.499984740745262"/>
        <rFont val="Calibri"/>
        <family val="2"/>
        <scheme val="minor"/>
      </rPr>
      <t>(375 gr/ú.)</t>
    </r>
  </si>
  <si>
    <r>
      <t xml:space="preserve">Sandía </t>
    </r>
    <r>
      <rPr>
        <sz val="8"/>
        <color theme="1" tint="0.499984740745262"/>
        <rFont val="Calibri"/>
        <family val="2"/>
        <scheme val="minor"/>
      </rPr>
      <t>(350 gr/rodaja)</t>
    </r>
  </si>
  <si>
    <r>
      <t xml:space="preserve">Uvas </t>
    </r>
    <r>
      <rPr>
        <b/>
        <sz val="8"/>
        <color theme="1" tint="0.34998626667073579"/>
        <rFont val="Calibri"/>
        <family val="2"/>
        <scheme val="minor"/>
      </rPr>
      <t xml:space="preserve">- blancas </t>
    </r>
    <r>
      <rPr>
        <sz val="8"/>
        <color theme="1" tint="0.499984740745262"/>
        <rFont val="Calibri"/>
        <family val="2"/>
        <scheme val="minor"/>
      </rPr>
      <t>(7 gr/ú.)</t>
    </r>
  </si>
  <si>
    <r>
      <t xml:space="preserve">Uvas </t>
    </r>
    <r>
      <rPr>
        <b/>
        <sz val="8"/>
        <color theme="1" tint="0.34998626667073579"/>
        <rFont val="Calibri"/>
        <family val="2"/>
        <scheme val="minor"/>
      </rPr>
      <t xml:space="preserve">- negras </t>
    </r>
    <r>
      <rPr>
        <sz val="8"/>
        <color theme="1" tint="0.499984740745262"/>
        <rFont val="Calibri"/>
        <family val="2"/>
        <scheme val="minor"/>
      </rPr>
      <t>(7 gr/ú.)</t>
    </r>
  </si>
  <si>
    <r>
      <t xml:space="preserve">Aceitunas </t>
    </r>
    <r>
      <rPr>
        <b/>
        <sz val="8"/>
        <color theme="1" tint="0.34998626667073579"/>
        <rFont val="Calibri"/>
        <family val="2"/>
        <scheme val="minor"/>
      </rPr>
      <t xml:space="preserve">- negras con hueso </t>
    </r>
    <r>
      <rPr>
        <sz val="8"/>
        <color theme="1" tint="0.499984740745262"/>
        <rFont val="Calibri"/>
        <family val="2"/>
        <scheme val="minor"/>
      </rPr>
      <t>(4 gr/ú.)</t>
    </r>
  </si>
  <si>
    <r>
      <t xml:space="preserve">Aceitunas </t>
    </r>
    <r>
      <rPr>
        <b/>
        <sz val="8"/>
        <color theme="1" tint="0.34998626667073579"/>
        <rFont val="Calibri"/>
        <family val="2"/>
        <scheme val="minor"/>
      </rPr>
      <t xml:space="preserve">- negras sin hueso </t>
    </r>
    <r>
      <rPr>
        <sz val="8"/>
        <color theme="1" tint="0.499984740745262"/>
        <rFont val="Calibri"/>
        <family val="2"/>
        <scheme val="minor"/>
      </rPr>
      <t>(3 gr/ú.)</t>
    </r>
  </si>
  <si>
    <r>
      <t xml:space="preserve">Aceitunas </t>
    </r>
    <r>
      <rPr>
        <b/>
        <sz val="8"/>
        <color theme="1" tint="0.34998626667073579"/>
        <rFont val="Calibri"/>
        <family val="2"/>
        <scheme val="minor"/>
      </rPr>
      <t xml:space="preserve">- rellenas de anchoa </t>
    </r>
    <r>
      <rPr>
        <sz val="8"/>
        <color theme="1" tint="0.499984740745262"/>
        <rFont val="Calibri"/>
        <family val="2"/>
        <scheme val="minor"/>
      </rPr>
      <t>(4 gr/ú.)</t>
    </r>
  </si>
  <si>
    <r>
      <t xml:space="preserve">Aceitunas </t>
    </r>
    <r>
      <rPr>
        <b/>
        <sz val="8"/>
        <color theme="1" tint="0.34998626667073579"/>
        <rFont val="Calibri"/>
        <family val="2"/>
        <scheme val="minor"/>
      </rPr>
      <t xml:space="preserve">- verdes con hueso </t>
    </r>
    <r>
      <rPr>
        <sz val="8"/>
        <color theme="1" tint="0.499984740745262"/>
        <rFont val="Calibri"/>
        <family val="2"/>
        <scheme val="minor"/>
      </rPr>
      <t>(4 gr/ú.)</t>
    </r>
  </si>
  <si>
    <r>
      <t xml:space="preserve">Aceitunas </t>
    </r>
    <r>
      <rPr>
        <b/>
        <sz val="8"/>
        <color theme="1" tint="0.34998626667073579"/>
        <rFont val="Calibri"/>
        <family val="2"/>
        <scheme val="minor"/>
      </rPr>
      <t xml:space="preserve">- verdes sin hueso </t>
    </r>
    <r>
      <rPr>
        <sz val="8"/>
        <color theme="1" tint="0.499984740745262"/>
        <rFont val="Calibri"/>
        <family val="2"/>
        <scheme val="minor"/>
      </rPr>
      <t>(3 gr/ú.)</t>
    </r>
  </si>
  <si>
    <r>
      <t xml:space="preserve">Aguacate </t>
    </r>
    <r>
      <rPr>
        <sz val="8"/>
        <color theme="1" tint="0.499984740745262"/>
        <rFont val="Calibri"/>
        <family val="2"/>
        <scheme val="minor"/>
      </rPr>
      <t>(185 gr/ú.)</t>
    </r>
  </si>
  <si>
    <r>
      <t xml:space="preserve">Albaricoque </t>
    </r>
    <r>
      <rPr>
        <b/>
        <sz val="8"/>
        <color theme="1" tint="0.34998626667073579"/>
        <rFont val="Calibri"/>
        <family val="2"/>
        <scheme val="minor"/>
      </rPr>
      <t xml:space="preserve">- seco </t>
    </r>
    <r>
      <rPr>
        <i/>
        <sz val="8"/>
        <color theme="0" tint="-0.499984740745262"/>
        <rFont val="Calibri"/>
        <family val="2"/>
        <scheme val="minor"/>
      </rPr>
      <t xml:space="preserve">(orejones) </t>
    </r>
    <r>
      <rPr>
        <sz val="8"/>
        <color theme="1" tint="0.499984740745262"/>
        <rFont val="Calibri"/>
        <family val="2"/>
        <scheme val="minor"/>
      </rPr>
      <t>(7 gr/ú.)</t>
    </r>
  </si>
  <si>
    <r>
      <t xml:space="preserve">Coco </t>
    </r>
    <r>
      <rPr>
        <b/>
        <sz val="8"/>
        <color theme="1" tint="0.34998626667073579"/>
        <rFont val="Calibri"/>
        <family val="2"/>
        <scheme val="minor"/>
      </rPr>
      <t xml:space="preserve">- fresco </t>
    </r>
    <r>
      <rPr>
        <sz val="8"/>
        <color theme="1" tint="0.499984740745262"/>
        <rFont val="Calibri"/>
        <family val="2"/>
        <scheme val="minor"/>
      </rPr>
      <t>(400 gr/ú.)</t>
    </r>
  </si>
  <si>
    <r>
      <t xml:space="preserve">Ciruelas </t>
    </r>
    <r>
      <rPr>
        <b/>
        <sz val="8"/>
        <color theme="1" tint="0.34998626667073579"/>
        <rFont val="Calibri"/>
        <family val="2"/>
        <scheme val="minor"/>
      </rPr>
      <t xml:space="preserve">- secas </t>
    </r>
    <r>
      <rPr>
        <sz val="8"/>
        <color theme="1" tint="0.499984740745262"/>
        <rFont val="Calibri"/>
        <family val="2"/>
        <scheme val="minor"/>
      </rPr>
      <t>(10 gr/ú. sin hueso)</t>
    </r>
  </si>
  <si>
    <r>
      <t xml:space="preserve">Dátiles </t>
    </r>
    <r>
      <rPr>
        <sz val="8"/>
        <color theme="1" tint="0.499984740745262"/>
        <rFont val="Calibri"/>
        <family val="2"/>
        <scheme val="minor"/>
      </rPr>
      <t>(8 gr/ú. sin hueso)</t>
    </r>
  </si>
  <si>
    <r>
      <t xml:space="preserve">Melocotón </t>
    </r>
    <r>
      <rPr>
        <b/>
        <sz val="8"/>
        <color theme="1" tint="0.34998626667073579"/>
        <rFont val="Calibri"/>
        <family val="2"/>
        <scheme val="minor"/>
      </rPr>
      <t>- seco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 xml:space="preserve">(orejones) </t>
    </r>
    <r>
      <rPr>
        <sz val="8"/>
        <color theme="1" tint="0.499984740745262"/>
        <rFont val="Calibri"/>
        <family val="2"/>
        <scheme val="minor"/>
      </rPr>
      <t>(40 gr/ú.)</t>
    </r>
  </si>
  <si>
    <r>
      <t xml:space="preserve">Higos </t>
    </r>
    <r>
      <rPr>
        <b/>
        <sz val="8"/>
        <color theme="1" tint="0.34998626667073579"/>
        <rFont val="Calibri"/>
        <family val="2"/>
        <scheme val="minor"/>
      </rPr>
      <t xml:space="preserve">- secos </t>
    </r>
    <r>
      <rPr>
        <sz val="8"/>
        <color theme="1" tint="0.499984740745262"/>
        <rFont val="Calibri"/>
        <family val="2"/>
        <scheme val="minor"/>
      </rPr>
      <t>(15 gr/ú.)</t>
    </r>
  </si>
  <si>
    <r>
      <t xml:space="preserve">Pasas </t>
    </r>
    <r>
      <rPr>
        <sz val="8"/>
        <color theme="1" tint="0.499984740745262"/>
        <rFont val="Calibri"/>
        <family val="2"/>
        <scheme val="minor"/>
      </rPr>
      <t>(1,5 gr/ú.)</t>
    </r>
  </si>
  <si>
    <t>Salsa mayonesa casera</t>
  </si>
  <si>
    <t>Salsa alioli</t>
  </si>
  <si>
    <t>Mayonesa</t>
  </si>
  <si>
    <t>Empanado</t>
  </si>
  <si>
    <t>Salsa tártara</t>
  </si>
  <si>
    <t>Rebozado</t>
  </si>
  <si>
    <t>Salsa rosa</t>
  </si>
  <si>
    <t>Empanadillas de atún</t>
  </si>
  <si>
    <t>Migas</t>
  </si>
  <si>
    <t>Masa de hojaldre</t>
  </si>
  <si>
    <t>Sopa de ajo</t>
  </si>
  <si>
    <t>Gachas</t>
  </si>
  <si>
    <t>Muslos de pollo empanados</t>
  </si>
  <si>
    <t>San Jacobo</t>
  </si>
  <si>
    <t>Huevos al nido</t>
  </si>
  <si>
    <t>Sándwich mixto</t>
  </si>
  <si>
    <t>Empanadillas de chorizo al horno</t>
  </si>
  <si>
    <t>Masa para pizza sin levadura</t>
  </si>
  <si>
    <t>Perrito caliente casero</t>
  </si>
  <si>
    <t>Pizza cuatro quesos</t>
  </si>
  <si>
    <t>Tarta de chocolate</t>
  </si>
  <si>
    <t>Escalope de cerdo</t>
  </si>
  <si>
    <t>Delicias de jamón y queso</t>
  </si>
  <si>
    <t>Filete de cerdo empanado</t>
  </si>
  <si>
    <t>Huevo frito</t>
  </si>
  <si>
    <t>Ensalada cesar</t>
  </si>
  <si>
    <t>Sándwich vegetal</t>
  </si>
  <si>
    <t>Escalopes de ternera</t>
  </si>
  <si>
    <t>Tocino de cielo</t>
  </si>
  <si>
    <t>Pizza margarita</t>
  </si>
  <si>
    <t>Filete de cerdo a la plancha</t>
  </si>
  <si>
    <t>Raviolis con tomate</t>
  </si>
  <si>
    <t>Tortilla francesa</t>
  </si>
  <si>
    <t>Pastel de carne</t>
  </si>
  <si>
    <t>Gallina en pepitoria</t>
  </si>
  <si>
    <t>Leche frita</t>
  </si>
  <si>
    <t>Albóndigas</t>
  </si>
  <si>
    <t>Lacón con grelos</t>
  </si>
  <si>
    <t>Hamburguesa casera</t>
  </si>
  <si>
    <t>Filete de ternera a la plancha</t>
  </si>
  <si>
    <t>Pizza de atún</t>
  </si>
  <si>
    <t>Filete de pollo empanado</t>
  </si>
  <si>
    <t>Tallarines con verduras</t>
  </si>
  <si>
    <t>Sardinas rebozadas</t>
  </si>
  <si>
    <t>Canelones de carne</t>
  </si>
  <si>
    <t>Torrijas</t>
  </si>
  <si>
    <t>Tarta de queso</t>
  </si>
  <si>
    <t>Croquetas de queso</t>
  </si>
  <si>
    <t>Rollito primavera</t>
  </si>
  <si>
    <t>Filetes ternera empanado</t>
  </si>
  <si>
    <t>Tortilla de jamón cocido</t>
  </si>
  <si>
    <t>Lasaña de carne con besamel</t>
  </si>
  <si>
    <t>Croquetas de bonito</t>
  </si>
  <si>
    <t>Pizza romana</t>
  </si>
  <si>
    <t>Croquetas de jamón</t>
  </si>
  <si>
    <t>Patatas fritas</t>
  </si>
  <si>
    <t>Buñuelos de viento</t>
  </si>
  <si>
    <t>Patatas fritas de hamburguesería</t>
  </si>
  <si>
    <t>Croquetas de bacalao</t>
  </si>
  <si>
    <t>Croquetas de marisco</t>
  </si>
  <si>
    <t>Bacalao a la vizcaína</t>
  </si>
  <si>
    <t>Pizza de hawaiana</t>
  </si>
  <si>
    <t>Croquetas de merluza</t>
  </si>
  <si>
    <t>Bacalao con tomate</t>
  </si>
  <si>
    <t>Pato a la naranja</t>
  </si>
  <si>
    <t>Aleta de ternera rellena braseada</t>
  </si>
  <si>
    <t>Langosta a la catalana</t>
  </si>
  <si>
    <t>Calamares a la romana</t>
  </si>
  <si>
    <t>Croquetas de pollo</t>
  </si>
  <si>
    <t>Cordero asado</t>
  </si>
  <si>
    <t>Filete de pollo a la plancha</t>
  </si>
  <si>
    <t>Merluza rebozada</t>
  </si>
  <si>
    <t>Sopa castellana</t>
  </si>
  <si>
    <t>Salchichas al vino</t>
  </si>
  <si>
    <t>Gambas al ajillo</t>
  </si>
  <si>
    <t>Lengua de vaca estofada</t>
  </si>
  <si>
    <t>Salmon en papillote</t>
  </si>
  <si>
    <t>Pavo a la naranja</t>
  </si>
  <si>
    <t>Pollo asado sin patatas</t>
  </si>
  <si>
    <t>Espaguetis a la carbonara</t>
  </si>
  <si>
    <t>Patatas bravas</t>
  </si>
  <si>
    <t>Riñones con arroz</t>
  </si>
  <si>
    <t>Espaguetis al pesto</t>
  </si>
  <si>
    <t>Pollo guisado</t>
  </si>
  <si>
    <t>Bonito con tomate</t>
  </si>
  <si>
    <t>Gambas con gabardina</t>
  </si>
  <si>
    <t>Salsa de mostaza</t>
  </si>
  <si>
    <t>Canelones con bechamel</t>
  </si>
  <si>
    <t>Flan</t>
  </si>
  <si>
    <t>Estofado de carne de ternera</t>
  </si>
  <si>
    <t>Pollo asado con patata asada</t>
  </si>
  <si>
    <t>Trucha al jamón</t>
  </si>
  <si>
    <t>Merengue</t>
  </si>
  <si>
    <t>Arroz con bogavante</t>
  </si>
  <si>
    <t>Ensalada de pollo con mayonesa</t>
  </si>
  <si>
    <t>Judías pintas estofadas</t>
  </si>
  <si>
    <t>Pastel de pescado</t>
  </si>
  <si>
    <t>Coctel de marisco con salsa rosa</t>
  </si>
  <si>
    <t>Huevos rellenos</t>
  </si>
  <si>
    <t>Ensaladilla rusa</t>
  </si>
  <si>
    <t>Paella de marisco</t>
  </si>
  <si>
    <t>Mejillones rellenos</t>
  </si>
  <si>
    <t>Níscalos al horno</t>
  </si>
  <si>
    <t>Tortilla de patatas</t>
  </si>
  <si>
    <t>Bacalao al ajoarriero</t>
  </si>
  <si>
    <t>Boquerones en vinagre</t>
  </si>
  <si>
    <t>Salmonetes al horno</t>
  </si>
  <si>
    <t>Fabada asturiana</t>
  </si>
  <si>
    <t>Conejo a la cazadora</t>
  </si>
  <si>
    <t>Bolitas de patata</t>
  </si>
  <si>
    <t>Macarrones con tomate</t>
  </si>
  <si>
    <t>Espaguetis con tomate</t>
  </si>
  <si>
    <t>Arroz a la cubana con huevo frito</t>
  </si>
  <si>
    <t>Arroz con champiñón</t>
  </si>
  <si>
    <t>Dorada al horno</t>
  </si>
  <si>
    <t>Ternera a la jardinera</t>
  </si>
  <si>
    <t>Paella valenciana</t>
  </si>
  <si>
    <t>Lentejas guisadas</t>
  </si>
  <si>
    <t>Arroz tres delicias</t>
  </si>
  <si>
    <t>Ensalada campera</t>
  </si>
  <si>
    <t>Salsa besamel</t>
  </si>
  <si>
    <t>Calabacines rellenos</t>
  </si>
  <si>
    <t>Ensalada de pasta con atún</t>
  </si>
  <si>
    <t>Sardinas en escabeche</t>
  </si>
  <si>
    <t>Ensalada de judías blancas</t>
  </si>
  <si>
    <t>Judías blancas con almejas</t>
  </si>
  <si>
    <t>Besugo al horno</t>
  </si>
  <si>
    <t>Redondo al vino tinto</t>
  </si>
  <si>
    <t>Ensalada de garbanzo</t>
  </si>
  <si>
    <t>Caldereta de cordero</t>
  </si>
  <si>
    <t>Berenjenas al horno</t>
  </si>
  <si>
    <t>Judías blancas con chorizo</t>
  </si>
  <si>
    <t>Caldo de cocido casero</t>
  </si>
  <si>
    <t>Judías verdes con jamón serrano</t>
  </si>
  <si>
    <t>Puré de patata</t>
  </si>
  <si>
    <t>Pimientos rellenos de atún</t>
  </si>
  <si>
    <t>Gazpacho</t>
  </si>
  <si>
    <t>Callos a la madrileña</t>
  </si>
  <si>
    <t>Fideuá de marisco</t>
  </si>
  <si>
    <t>Lentejas guisadas sin chorizo</t>
  </si>
  <si>
    <t>Rape estofado</t>
  </si>
  <si>
    <t>Arroz con bacalao</t>
  </si>
  <si>
    <t>Judías blancas estofadas</t>
  </si>
  <si>
    <t>Pulpo a la vinagreta</t>
  </si>
  <si>
    <t>Lubina al horno</t>
  </si>
  <si>
    <t>Chocolate a la taza</t>
  </si>
  <si>
    <t>Cocido madrileño</t>
  </si>
  <si>
    <t>Puré de legumbres</t>
  </si>
  <si>
    <t>Ternera guisada</t>
  </si>
  <si>
    <t>Ensalada de tomate</t>
  </si>
  <si>
    <t>Guisantes con jamón serrano</t>
  </si>
  <si>
    <t>Pescadilla en salsa verde</t>
  </si>
  <si>
    <t>Mero en salsa</t>
  </si>
  <si>
    <t>Patatas estofadas</t>
  </si>
  <si>
    <t>Champiñones al ajillo</t>
  </si>
  <si>
    <t>Potaje de garbanzos</t>
  </si>
  <si>
    <t>Zarzuela de pescado</t>
  </si>
  <si>
    <t>Ensalada de pimientos asados</t>
  </si>
  <si>
    <t>Ragú de cordero</t>
  </si>
  <si>
    <t>Ensalada con salsa de soja</t>
  </si>
  <si>
    <t>Sangría</t>
  </si>
  <si>
    <t>Manzana asada</t>
  </si>
  <si>
    <t>Panaché de verduras</t>
  </si>
  <si>
    <t>Pimientos rellenos de bacalao</t>
  </si>
  <si>
    <t>Ensalada mixta</t>
  </si>
  <si>
    <t>Escalibada</t>
  </si>
  <si>
    <t>Tomate frito</t>
  </si>
  <si>
    <t>Menestra de verduras</t>
  </si>
  <si>
    <t>Coliflor con bechamel</t>
  </si>
  <si>
    <t>Calamares rellenos</t>
  </si>
  <si>
    <t>Ensalada de langosta</t>
  </si>
  <si>
    <t>Coliflor al natural</t>
  </si>
  <si>
    <t>Patatas con bacalao</t>
  </si>
  <si>
    <t>Tomates al horno</t>
  </si>
  <si>
    <t>Purrusalda</t>
  </si>
  <si>
    <t>Ajo blanco</t>
  </si>
  <si>
    <t>Almejas a la andaluza</t>
  </si>
  <si>
    <t>Champiñones a la crema</t>
  </si>
  <si>
    <t>Pipirrana</t>
  </si>
  <si>
    <t>Merluza en salsa verde</t>
  </si>
  <si>
    <t>Vychissoise</t>
  </si>
  <si>
    <t>Acelgas rehogadas</t>
  </si>
  <si>
    <t>Marmitako</t>
  </si>
  <si>
    <t>Sopa de tomate</t>
  </si>
  <si>
    <t>Perdiz escabechada</t>
  </si>
  <si>
    <t>Puré de verduras</t>
  </si>
  <si>
    <t>Patatas con arroz y almejas</t>
  </si>
  <si>
    <t>Coliflor al ajoarriero</t>
  </si>
  <si>
    <t>Sopa de pescado</t>
  </si>
  <si>
    <t>Judías verdes con tomate</t>
  </si>
  <si>
    <t>Ensalada de pimientos</t>
  </si>
  <si>
    <t>Ensalada de tomates y pimientos rojos</t>
  </si>
  <si>
    <t>Café con leche sin azúcar</t>
  </si>
  <si>
    <t>Vino tinto con gaseosa</t>
  </si>
  <si>
    <t>Sopa de arroz</t>
  </si>
  <si>
    <t>Sopa de cocido</t>
  </si>
  <si>
    <t>Patatas a la marinera</t>
  </si>
  <si>
    <t>Espinacas a la crema</t>
  </si>
  <si>
    <t>Pisto</t>
  </si>
  <si>
    <t>Puré de zanahorias</t>
  </si>
  <si>
    <t>Consomé sencillo</t>
  </si>
  <si>
    <t>Sopa juliana</t>
  </si>
  <si>
    <t>Sopa de verduras con garbanzos</t>
  </si>
  <si>
    <t>Caldo de verduras</t>
  </si>
  <si>
    <r>
      <t xml:space="preserve">Yogur </t>
    </r>
    <r>
      <rPr>
        <b/>
        <sz val="9"/>
        <color theme="1" tint="0.34998626667073579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 xml:space="preserve">desnatado </t>
    </r>
    <r>
      <rPr>
        <i/>
        <sz val="8"/>
        <color theme="1" tint="0.499984740745262"/>
        <rFont val="Calibri"/>
        <family val="2"/>
        <scheme val="minor"/>
      </rPr>
      <t>(1 unidad = 125 gr)</t>
    </r>
  </si>
  <si>
    <t>Quesos proteicos</t>
  </si>
  <si>
    <t xml:space="preserve"> Datos nutricionales generales</t>
  </si>
  <si>
    <t xml:space="preserve"> Datos nutricionales por marca</t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</si>
  <si>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semidesnatada calcio</t>
    </r>
  </si>
  <si>
    <t>Carrefour Disc.</t>
  </si>
  <si>
    <t>Carrefour</t>
  </si>
  <si>
    <t>Celta</t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</si>
  <si>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desnatada</t>
    </r>
  </si>
  <si>
    <t>Gallega - L.Rio</t>
  </si>
  <si>
    <t>Pascual</t>
  </si>
  <si>
    <t>Puleva</t>
  </si>
  <si>
    <t>C.L. Asturiana</t>
  </si>
  <si>
    <t>Carrefour Kids</t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</si>
  <si>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desnatada</t>
    </r>
    <r>
      <rPr>
        <b/>
        <sz val="10"/>
        <color theme="1"/>
        <rFont val="Calibri"/>
        <family val="2"/>
        <scheme val="minor"/>
      </rPr>
      <t/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</si>
  <si>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desnatada calcio</t>
    </r>
    <r>
      <rPr>
        <b/>
        <sz val="10"/>
        <color theme="1"/>
        <rFont val="Calibri"/>
        <family val="2"/>
        <scheme val="minor"/>
      </rPr>
      <t/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</si>
  <si>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desnatada Omega-3</t>
    </r>
    <r>
      <rPr>
        <b/>
        <sz val="10"/>
        <color theme="1"/>
        <rFont val="Calibri"/>
        <family val="2"/>
        <scheme val="minor"/>
      </rPr>
      <t/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</si>
  <si>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desnatada sin lactosa</t>
    </r>
    <r>
      <rPr>
        <b/>
        <sz val="10"/>
        <color theme="1"/>
        <rFont val="Calibri"/>
        <family val="2"/>
        <scheme val="minor"/>
      </rPr>
      <t/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</si>
  <si>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semidesnatada</t>
    </r>
    <r>
      <rPr>
        <b/>
        <sz val="10"/>
        <color theme="1"/>
        <rFont val="Calibri"/>
        <family val="2"/>
        <scheme val="minor"/>
      </rPr>
      <t/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</si>
  <si>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entera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</si>
  <si>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entera calcio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</si>
  <si>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entera sin lactosa</t>
    </r>
    <r>
      <rPr>
        <b/>
        <sz val="8"/>
        <color theme="1"/>
        <rFont val="Calibri"/>
        <family val="2"/>
        <scheme val="minor"/>
      </rPr>
      <t/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</si>
  <si>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desnatada vit A, E y D</t>
    </r>
  </si>
  <si>
    <t>Promedio</t>
  </si>
  <si>
    <t>Kellogg's</t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</si>
  <si>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camembert crema</t>
    </r>
  </si>
  <si>
    <t xml:space="preserve">Président </t>
  </si>
  <si>
    <t>Carrefour Bio</t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</si>
  <si>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camembert bio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</si>
  <si>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camembert de Normandía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</si>
  <si>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camembert Caprice des Dieux</t>
    </r>
  </si>
  <si>
    <t>Arias</t>
  </si>
  <si>
    <t>Reflets France</t>
  </si>
  <si>
    <t>Lago Puig</t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</si>
  <si>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burgos bajo en sal</t>
    </r>
  </si>
  <si>
    <t>Cantorel</t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</si>
  <si>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azul cremoso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</si>
  <si>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azul hojas</t>
    </r>
  </si>
  <si>
    <t>Sociéte</t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</si>
  <si>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entera</t>
    </r>
    <r>
      <rPr>
        <b/>
        <sz val="8"/>
        <color theme="1"/>
        <rFont val="Calibri"/>
        <family val="2"/>
        <scheme val="minor"/>
      </rPr>
      <t/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</si>
  <si>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cheddar Britain</t>
    </r>
  </si>
  <si>
    <t>Cathedral</t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</si>
  <si>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de bola tierno Edam</t>
    </r>
  </si>
  <si>
    <t>Campina</t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</si>
  <si>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de bola curado Edam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</si>
  <si>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de bola semicurado Edam</t>
    </r>
  </si>
  <si>
    <t>Abrilisto</t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</si>
  <si>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de bola tierno</t>
    </r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</si>
  <si>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emmenthal suizo</t>
    </r>
  </si>
  <si>
    <t>Iberconseil</t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</si>
  <si>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en lonchas tierno light</t>
    </r>
  </si>
  <si>
    <t>El Ventero</t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</si>
  <si>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en lonchas tierno</t>
    </r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</si>
  <si>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en lonchas sin sal</t>
    </r>
  </si>
  <si>
    <t>Tres Oscos</t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</si>
  <si>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en lonchas semicurado</t>
    </r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</si>
  <si>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en lonchas light</t>
    </r>
  </si>
  <si>
    <r>
      <t>Queso</t>
    </r>
    <r>
      <rPr>
        <b/>
        <sz val="8"/>
        <color theme="1" tint="0.34998626667073579"/>
        <rFont val="Calibri"/>
        <family val="2"/>
        <scheme val="minor"/>
      </rPr>
      <t xml:space="preserve"> - en lonchas bajo en sal</t>
    </r>
  </si>
  <si>
    <t>Liberty</t>
  </si>
  <si>
    <t>García Baquero</t>
  </si>
  <si>
    <t>Cadí</t>
  </si>
  <si>
    <t>Gr. Saturadas</t>
  </si>
  <si>
    <t>Gr. Monoinsaturadas</t>
  </si>
  <si>
    <t>Gr. Poliinsaturadas</t>
  </si>
  <si>
    <t>IOM</t>
  </si>
  <si>
    <t>SCF</t>
  </si>
  <si>
    <t>http://www.saludbarcelona.com.es/descargas/estudios/cromo.doc</t>
  </si>
  <si>
    <r>
      <t xml:space="preserve">Energía </t>
    </r>
    <r>
      <rPr>
        <i/>
        <sz val="8"/>
        <color theme="1"/>
        <rFont val="Calibri"/>
        <family val="2"/>
        <scheme val="minor"/>
      </rPr>
      <t>(Kcal)</t>
    </r>
  </si>
  <si>
    <r>
      <t xml:space="preserve">Carbohidratos </t>
    </r>
    <r>
      <rPr>
        <i/>
        <sz val="8"/>
        <color theme="1"/>
        <rFont val="Calibri"/>
        <family val="2"/>
        <scheme val="minor"/>
      </rPr>
      <t>(H.C.)</t>
    </r>
  </si>
  <si>
    <t>«</t>
  </si>
  <si>
    <t>«««««</t>
  </si>
  <si>
    <t>IOM-UL</t>
  </si>
  <si>
    <t>SCF-UL</t>
  </si>
  <si>
    <t>«««</t>
  </si>
  <si>
    <t>-</t>
  </si>
  <si>
    <t>250 μg</t>
  </si>
  <si>
    <t>ND</t>
  </si>
  <si>
    <t>IOM-RDA</t>
  </si>
  <si>
    <t>IOM-AI</t>
  </si>
  <si>
    <t>IOM-EAR</t>
  </si>
  <si>
    <t>SCF-PRI</t>
  </si>
  <si>
    <t>SCF-AR</t>
  </si>
  <si>
    <t>SCF-LTI</t>
  </si>
  <si>
    <t>RD 1275/2003</t>
  </si>
  <si>
    <t>WHO/FAO</t>
  </si>
  <si>
    <t>WHO/FAO-UL</t>
  </si>
  <si>
    <t>25 μg</t>
  </si>
  <si>
    <r>
      <t>13.4 μg/10</t>
    </r>
    <r>
      <rPr>
        <b/>
        <sz val="10"/>
        <rFont val="Calibri"/>
        <family val="2"/>
        <scheme val="minor"/>
      </rPr>
      <t>³</t>
    </r>
    <r>
      <rPr>
        <b/>
        <sz val="8"/>
        <rFont val="Calibri"/>
        <family val="2"/>
        <scheme val="minor"/>
      </rPr>
      <t>kcal</t>
    </r>
  </si>
  <si>
    <t>Real Decreto</t>
  </si>
  <si>
    <t xml:space="preserve">World Health Organization and Food and Agriculture Organization </t>
  </si>
  <si>
    <t xml:space="preserve">Food and Nutrition Board of the Institute of Medicine of the National Academies </t>
  </si>
  <si>
    <t>WHO/FAO-RI</t>
  </si>
  <si>
    <t>WHO/FAO-BR</t>
  </si>
  <si>
    <t>WHO/FAO-NR</t>
  </si>
  <si>
    <t>33 μg</t>
  </si>
  <si>
    <t>SCF (Traductor)</t>
  </si>
  <si>
    <t>IOM (Traductor)</t>
  </si>
  <si>
    <t>««««</t>
  </si>
  <si>
    <t>««</t>
  </si>
  <si>
    <r>
      <t>WHO</t>
    </r>
    <r>
      <rPr>
        <sz val="3"/>
        <color theme="3" tint="-0.249977111117893"/>
        <rFont val="Calibri"/>
        <family val="2"/>
        <scheme val="minor"/>
      </rPr>
      <t xml:space="preserve"> </t>
    </r>
    <r>
      <rPr>
        <sz val="8"/>
        <color theme="3" tint="-0.249977111117893"/>
        <rFont val="Calibri"/>
        <family val="2"/>
        <scheme val="minor"/>
      </rPr>
      <t>(Traductor)</t>
    </r>
  </si>
  <si>
    <r>
      <t>| Real Decreto (</t>
    </r>
    <r>
      <rPr>
        <b/>
        <sz val="8"/>
        <color theme="1" tint="0.499984740745262"/>
        <rFont val="Calibri"/>
        <family val="2"/>
        <scheme val="minor"/>
      </rPr>
      <t>RD</t>
    </r>
    <r>
      <rPr>
        <sz val="8"/>
        <color theme="1" tint="0.499984740745262"/>
        <rFont val="Calibri"/>
        <family val="2"/>
        <scheme val="minor"/>
      </rPr>
      <t>) |</t>
    </r>
  </si>
  <si>
    <r>
      <t>| Ingesta Máxima Tolerable (</t>
    </r>
    <r>
      <rPr>
        <b/>
        <sz val="8"/>
        <color theme="1" tint="0.499984740745262"/>
        <rFont val="Calibri"/>
        <family val="2"/>
        <scheme val="minor"/>
      </rPr>
      <t>UL</t>
    </r>
    <r>
      <rPr>
        <sz val="8"/>
        <color theme="1" tint="0.499984740745262"/>
        <rFont val="Calibri"/>
        <family val="2"/>
        <scheme val="minor"/>
      </rPr>
      <t>) |</t>
    </r>
  </si>
  <si>
    <r>
      <t>| Requerimiento Normativo (</t>
    </r>
    <r>
      <rPr>
        <b/>
        <sz val="8"/>
        <color theme="1" tint="0.499984740745262"/>
        <rFont val="Calibri"/>
        <family val="2"/>
        <scheme val="minor"/>
      </rPr>
      <t>NR</t>
    </r>
    <r>
      <rPr>
        <sz val="8"/>
        <color theme="1" tint="0.499984740745262"/>
        <rFont val="Calibri"/>
        <family val="2"/>
        <scheme val="minor"/>
      </rPr>
      <t>) |</t>
    </r>
  </si>
  <si>
    <r>
      <t>| Requerimiento Basal (</t>
    </r>
    <r>
      <rPr>
        <b/>
        <sz val="8"/>
        <color theme="1" tint="0.499984740745262"/>
        <rFont val="Calibri"/>
        <family val="2"/>
        <scheme val="minor"/>
      </rPr>
      <t>BR</t>
    </r>
    <r>
      <rPr>
        <sz val="8"/>
        <color theme="1" tint="0.499984740745262"/>
        <rFont val="Calibri"/>
        <family val="2"/>
        <scheme val="minor"/>
      </rPr>
      <t>) |</t>
    </r>
  </si>
  <si>
    <r>
      <t xml:space="preserve">           | Umbral de Ingesta Mínima (</t>
    </r>
    <r>
      <rPr>
        <b/>
        <sz val="8"/>
        <color theme="1" tint="0.499984740745262"/>
        <rFont val="Calibri"/>
        <family val="2"/>
        <scheme val="minor"/>
      </rPr>
      <t>LTI</t>
    </r>
    <r>
      <rPr>
        <sz val="8"/>
        <color theme="1" tint="0.499984740745262"/>
        <rFont val="Calibri"/>
        <family val="2"/>
        <scheme val="minor"/>
      </rPr>
      <t>) |</t>
    </r>
  </si>
  <si>
    <r>
      <t xml:space="preserve">        | Ingesta Popular de Referencia (</t>
    </r>
    <r>
      <rPr>
        <b/>
        <sz val="8"/>
        <color theme="1" tint="0.499984740745262"/>
        <rFont val="Calibri"/>
        <family val="2"/>
        <scheme val="minor"/>
      </rPr>
      <t>PRI</t>
    </r>
    <r>
      <rPr>
        <sz val="8"/>
        <color theme="1" tint="0.499984740745262"/>
        <rFont val="Calibri"/>
        <family val="2"/>
        <scheme val="minor"/>
      </rPr>
      <t>) |</t>
    </r>
  </si>
  <si>
    <r>
      <t xml:space="preserve">                      | Comité Científico de Alimentos (</t>
    </r>
    <r>
      <rPr>
        <b/>
        <sz val="8"/>
        <color theme="1" tint="0.499984740745262"/>
        <rFont val="Calibri"/>
        <family val="2"/>
        <scheme val="minor"/>
      </rPr>
      <t>CSF</t>
    </r>
    <r>
      <rPr>
        <sz val="8"/>
        <color theme="1" tint="0.499984740745262"/>
        <rFont val="Calibri"/>
        <family val="2"/>
        <scheme val="minor"/>
      </rPr>
      <t>) |</t>
    </r>
  </si>
  <si>
    <r>
      <t>| Ingesta Adecuada (</t>
    </r>
    <r>
      <rPr>
        <b/>
        <sz val="8"/>
        <color theme="1" tint="0.499984740745262"/>
        <rFont val="Calibri"/>
        <family val="2"/>
        <scheme val="minor"/>
      </rPr>
      <t>AI</t>
    </r>
    <r>
      <rPr>
        <sz val="8"/>
        <color theme="1" tint="0.499984740745262"/>
        <rFont val="Calibri"/>
        <family val="2"/>
        <scheme val="minor"/>
      </rPr>
      <t>) |</t>
    </r>
  </si>
  <si>
    <r>
      <t xml:space="preserve">           | SaludBarcelona.com.es (</t>
    </r>
    <r>
      <rPr>
        <b/>
        <sz val="8"/>
        <color theme="1" tint="0.499984740745262"/>
        <rFont val="Calibri"/>
        <family val="2"/>
        <scheme val="minor"/>
      </rPr>
      <t>SBCN</t>
    </r>
    <r>
      <rPr>
        <sz val="8"/>
        <color theme="1" tint="0.499984740745262"/>
        <rFont val="Calibri"/>
        <family val="2"/>
        <scheme val="minor"/>
      </rPr>
      <t>) |</t>
    </r>
  </si>
  <si>
    <r>
      <t xml:space="preserve">            | Org. Mundial de la Salud (</t>
    </r>
    <r>
      <rPr>
        <b/>
        <sz val="8"/>
        <color theme="1" tint="0.499984740745262"/>
        <rFont val="Calibri"/>
        <family val="2"/>
        <scheme val="minor"/>
      </rPr>
      <t>WHO</t>
    </r>
    <r>
      <rPr>
        <sz val="8"/>
        <color theme="1" tint="0.499984740745262"/>
        <rFont val="Calibri"/>
        <family val="2"/>
        <scheme val="minor"/>
      </rPr>
      <t>) |</t>
    </r>
  </si>
  <si>
    <r>
      <t>| Org. de Alimentos y Agricultura (</t>
    </r>
    <r>
      <rPr>
        <b/>
        <sz val="8"/>
        <color theme="1" tint="0.499984740745262"/>
        <rFont val="Calibri"/>
        <family val="2"/>
        <scheme val="minor"/>
      </rPr>
      <t>FAO</t>
    </r>
    <r>
      <rPr>
        <sz val="8"/>
        <color theme="1" tint="0.499984740745262"/>
        <rFont val="Calibri"/>
        <family val="2"/>
        <scheme val="minor"/>
      </rPr>
      <t>) |</t>
    </r>
  </si>
  <si>
    <t>Scientific Committee on Food of the European Commission</t>
  </si>
  <si>
    <r>
      <t xml:space="preserve"> Enlaces de descarga del recopilatorio de estudios nutricionales </t>
    </r>
    <r>
      <rPr>
        <i/>
        <sz val="8"/>
        <color theme="8" tint="-0.499984740745262"/>
        <rFont val="Calibri"/>
        <family val="2"/>
        <scheme val="minor"/>
      </rPr>
      <t>(.doc)</t>
    </r>
  </si>
  <si>
    <t>CDR utilizada</t>
  </si>
  <si>
    <t>EAR utilizada</t>
  </si>
  <si>
    <t>UL utilizada</t>
  </si>
  <si>
    <t>Última act.</t>
  </si>
  <si>
    <t>SaludBarcelona.com.es</t>
  </si>
  <si>
    <t>150 μg</t>
  </si>
  <si>
    <t>07/08/2012</t>
  </si>
  <si>
    <t xml:space="preserve">  RECOPILATORIO DE SALUDBARCELONA.COM DE ESTUDIOS NUTRICIONALES</t>
  </si>
  <si>
    <r>
      <t>| Requerimiento Medio Estimado (</t>
    </r>
    <r>
      <rPr>
        <b/>
        <sz val="8"/>
        <color theme="1" tint="0.499984740745262"/>
        <rFont val="Calibri"/>
        <family val="2"/>
        <scheme val="minor"/>
      </rPr>
      <t>EAR</t>
    </r>
    <r>
      <rPr>
        <sz val="8"/>
        <color theme="1" tint="0.499984740745262"/>
        <rFont val="Calibri"/>
        <family val="2"/>
        <scheme val="minor"/>
      </rPr>
      <t xml:space="preserve">) |   </t>
    </r>
    <r>
      <rPr>
        <sz val="8"/>
        <color theme="0" tint="-4.9989318521683403E-2"/>
        <rFont val="Calibri"/>
        <family val="2"/>
        <scheme val="minor"/>
      </rPr>
      <t>.</t>
    </r>
  </si>
  <si>
    <r>
      <t>| Ingesta Diaria Recomendada (</t>
    </r>
    <r>
      <rPr>
        <b/>
        <sz val="8"/>
        <color theme="1" tint="0.499984740745262"/>
        <rFont val="Calibri"/>
        <family val="2"/>
        <scheme val="minor"/>
      </rPr>
      <t>RDA</t>
    </r>
    <r>
      <rPr>
        <sz val="8"/>
        <color theme="1" tint="0.499984740745262"/>
        <rFont val="Calibri"/>
        <family val="2"/>
        <scheme val="minor"/>
      </rPr>
      <t xml:space="preserve">) |                             </t>
    </r>
    <r>
      <rPr>
        <sz val="8"/>
        <color theme="0" tint="-4.9989318521683403E-2"/>
        <rFont val="Calibri"/>
        <family val="2"/>
        <scheme val="minor"/>
      </rPr>
      <t>.</t>
    </r>
  </si>
  <si>
    <r>
      <t xml:space="preserve">                        | Requerimiento Medio (</t>
    </r>
    <r>
      <rPr>
        <b/>
        <sz val="8"/>
        <color theme="1" tint="0.499984740745262"/>
        <rFont val="Calibri"/>
        <family val="2"/>
        <scheme val="minor"/>
      </rPr>
      <t>AR</t>
    </r>
    <r>
      <rPr>
        <sz val="8"/>
        <color theme="1" tint="0.499984740745262"/>
        <rFont val="Calibri"/>
        <family val="2"/>
        <scheme val="minor"/>
      </rPr>
      <t>) |</t>
    </r>
  </si>
  <si>
    <r>
      <t xml:space="preserve">             | Ingesta Máxima Tolerable (</t>
    </r>
    <r>
      <rPr>
        <b/>
        <sz val="8"/>
        <color theme="1" tint="0.499984740745262"/>
        <rFont val="Calibri"/>
        <family val="2"/>
        <scheme val="minor"/>
      </rPr>
      <t>UL</t>
    </r>
    <r>
      <rPr>
        <sz val="8"/>
        <color theme="1" tint="0.499984740745262"/>
        <rFont val="Calibri"/>
        <family val="2"/>
        <scheme val="minor"/>
      </rPr>
      <t>) |</t>
    </r>
  </si>
  <si>
    <r>
      <t>| Ingesta Requerida (</t>
    </r>
    <r>
      <rPr>
        <b/>
        <sz val="8"/>
        <color theme="1" tint="0.499984740745262"/>
        <rFont val="Calibri"/>
        <family val="2"/>
        <scheme val="minor"/>
      </rPr>
      <t>RI</t>
    </r>
    <r>
      <rPr>
        <sz val="8"/>
        <color theme="1" tint="0.499984740745262"/>
        <rFont val="Calibri"/>
        <family val="2"/>
        <scheme val="minor"/>
      </rPr>
      <t>) |</t>
    </r>
  </si>
  <si>
    <t>11 mg</t>
  </si>
  <si>
    <t>Apio</t>
  </si>
  <si>
    <t>Platos combinados</t>
  </si>
  <si>
    <r>
      <t xml:space="preserve">Remolacha </t>
    </r>
    <r>
      <rPr>
        <sz val="8"/>
        <color theme="1" tint="0.499984740745262"/>
        <rFont val="Calibri"/>
        <family val="2"/>
        <scheme val="minor"/>
      </rPr>
      <t>(100 gr/ú.)</t>
    </r>
  </si>
  <si>
    <r>
      <t xml:space="preserve">Rábano </t>
    </r>
    <r>
      <rPr>
        <sz val="8"/>
        <color theme="1" tint="0.499984740745262"/>
        <rFont val="Calibri"/>
        <family val="2"/>
        <scheme val="minor"/>
      </rPr>
      <t>(20 o 40 gr/ú. según tamaño)</t>
    </r>
  </si>
  <si>
    <r>
      <t xml:space="preserve">Pepino </t>
    </r>
    <r>
      <rPr>
        <sz val="8"/>
        <color theme="1" tint="0.499984740745262"/>
        <rFont val="Calibri"/>
        <family val="2"/>
        <scheme val="minor"/>
      </rPr>
      <t>(125 gr/ú. mediana)</t>
    </r>
  </si>
  <si>
    <r>
      <t xml:space="preserve">Puerro </t>
    </r>
    <r>
      <rPr>
        <sz val="8"/>
        <color theme="1" tint="0.499984740745262"/>
        <rFont val="Calibri"/>
        <family val="2"/>
        <scheme val="minor"/>
      </rPr>
      <t>(75 gr/ú. mediana)</t>
    </r>
  </si>
  <si>
    <r>
      <t xml:space="preserve">Palmitos </t>
    </r>
    <r>
      <rPr>
        <b/>
        <sz val="8"/>
        <color theme="1" tint="0.34998626667073579"/>
        <rFont val="Calibri"/>
        <family val="2"/>
        <scheme val="minor"/>
      </rPr>
      <t xml:space="preserve">- en conserva </t>
    </r>
    <r>
      <rPr>
        <sz val="8"/>
        <color theme="1" tint="0.499984740745262"/>
        <rFont val="Calibri"/>
        <family val="2"/>
        <scheme val="minor"/>
      </rPr>
      <t>(35 gr/ú.)</t>
    </r>
  </si>
  <si>
    <r>
      <t xml:space="preserve">Patata </t>
    </r>
    <r>
      <rPr>
        <b/>
        <sz val="8"/>
        <color theme="1" tint="0.34998626667073579"/>
        <rFont val="Calibri"/>
        <family val="2"/>
        <scheme val="minor"/>
      </rPr>
      <t>- cocida</t>
    </r>
    <r>
      <rPr>
        <b/>
        <sz val="10"/>
        <color theme="1"/>
        <rFont val="Calibri"/>
        <family val="2"/>
        <scheme val="minor"/>
      </rPr>
      <t xml:space="preserve"> </t>
    </r>
  </si>
  <si>
    <r>
      <t xml:space="preserve">Nabo </t>
    </r>
    <r>
      <rPr>
        <sz val="8"/>
        <color theme="1" tint="0.499984740745262"/>
        <rFont val="Calibri"/>
        <family val="2"/>
        <scheme val="minor"/>
      </rPr>
      <t>(125 gr/ú.)</t>
    </r>
  </si>
  <si>
    <r>
      <t xml:space="preserve">Lombarda </t>
    </r>
    <r>
      <rPr>
        <sz val="8"/>
        <color theme="1" tint="0.499984740745262"/>
        <rFont val="Calibri"/>
        <family val="2"/>
        <scheme val="minor"/>
      </rPr>
      <t>(250 gr/ú.)</t>
    </r>
  </si>
  <si>
    <r>
      <t xml:space="preserve">Grelo </t>
    </r>
    <r>
      <rPr>
        <sz val="8"/>
        <color theme="1" tint="0.499984740745262"/>
        <rFont val="Calibri"/>
        <family val="2"/>
        <scheme val="minor"/>
      </rPr>
      <t>(200 gr/ú.)</t>
    </r>
  </si>
  <si>
    <r>
      <t xml:space="preserve">Espinaca </t>
    </r>
    <r>
      <rPr>
        <sz val="8"/>
        <color theme="1" tint="0.499984740745262"/>
        <rFont val="Calibri"/>
        <family val="2"/>
        <scheme val="minor"/>
      </rPr>
      <t>(240 gr/ú.)</t>
    </r>
  </si>
  <si>
    <r>
      <t xml:space="preserve">Espárrago </t>
    </r>
    <r>
      <rPr>
        <b/>
        <sz val="8"/>
        <color theme="1" tint="0.34998626667073579"/>
        <rFont val="Calibri"/>
        <family val="2"/>
        <scheme val="minor"/>
      </rPr>
      <t xml:space="preserve">- de lata </t>
    </r>
    <r>
      <rPr>
        <sz val="8"/>
        <color theme="1" tint="0.499984740745262"/>
        <rFont val="Calibri"/>
        <family val="2"/>
        <scheme val="minor"/>
      </rPr>
      <t>(20 gr/ú.)</t>
    </r>
  </si>
  <si>
    <r>
      <t xml:space="preserve">Espárrago </t>
    </r>
    <r>
      <rPr>
        <b/>
        <sz val="8"/>
        <color theme="1" tint="0.34998626667073579"/>
        <rFont val="Calibri"/>
        <family val="2"/>
        <scheme val="minor"/>
      </rPr>
      <t xml:space="preserve">- verde </t>
    </r>
    <r>
      <rPr>
        <sz val="8"/>
        <color theme="1" tint="0.499984740745262"/>
        <rFont val="Calibri"/>
        <family val="2"/>
        <scheme val="minor"/>
      </rPr>
      <t>(25 gr/ú.)</t>
    </r>
  </si>
  <si>
    <r>
      <t xml:space="preserve">Endivia </t>
    </r>
    <r>
      <rPr>
        <sz val="8"/>
        <color theme="1" tint="0.499984740745262"/>
        <rFont val="Calibri"/>
        <family val="2"/>
        <scheme val="minor"/>
      </rPr>
      <t>(150 gr/ú. grande)</t>
    </r>
  </si>
  <si>
    <r>
      <t xml:space="preserve">Coliflor </t>
    </r>
    <r>
      <rPr>
        <sz val="8"/>
        <color theme="1" tint="0.499984740745262"/>
        <rFont val="Calibri"/>
        <family val="2"/>
        <scheme val="minor"/>
      </rPr>
      <t>(250 gr/ú.)</t>
    </r>
  </si>
  <si>
    <r>
      <t xml:space="preserve">Col </t>
    </r>
    <r>
      <rPr>
        <sz val="8"/>
        <color theme="1" tint="0.499984740745262"/>
        <rFont val="Calibri"/>
        <family val="2"/>
        <scheme val="minor"/>
      </rPr>
      <t>(250 gr/ú.)</t>
    </r>
  </si>
  <si>
    <r>
      <t xml:space="preserve">Col de Bruselas </t>
    </r>
    <r>
      <rPr>
        <sz val="8"/>
        <color theme="1" tint="0.499984740745262"/>
        <rFont val="Calibri"/>
        <family val="2"/>
        <scheme val="minor"/>
      </rPr>
      <t>(200 gr/ú.)</t>
    </r>
  </si>
  <si>
    <r>
      <t xml:space="preserve">Col rizada </t>
    </r>
    <r>
      <rPr>
        <sz val="8"/>
        <color theme="1" tint="0.499984740745262"/>
        <rFont val="Calibri"/>
        <family val="2"/>
        <scheme val="minor"/>
      </rPr>
      <t>(230 gr/ú.)</t>
    </r>
  </si>
  <si>
    <r>
      <t xml:space="preserve">Champiñón </t>
    </r>
    <r>
      <rPr>
        <sz val="8"/>
        <color theme="1" tint="0.499984740745262"/>
        <rFont val="Calibri"/>
        <family val="2"/>
        <scheme val="minor"/>
      </rPr>
      <t>(20 gr/ú.)</t>
    </r>
  </si>
  <si>
    <r>
      <t xml:space="preserve">Cardo </t>
    </r>
    <r>
      <rPr>
        <sz val="8"/>
        <color theme="1" tint="0.499984740745262"/>
        <rFont val="Calibri"/>
        <family val="2"/>
        <scheme val="minor"/>
      </rPr>
      <t>(280 gr/ú.)</t>
    </r>
  </si>
  <si>
    <r>
      <t xml:space="preserve">Calabaza </t>
    </r>
    <r>
      <rPr>
        <sz val="8"/>
        <color theme="1" tint="0.499984740745262"/>
        <rFont val="Calibri"/>
        <family val="2"/>
        <scheme val="minor"/>
      </rPr>
      <t>(270 gr/ú.)</t>
    </r>
  </si>
  <si>
    <r>
      <t xml:space="preserve">Ajo </t>
    </r>
    <r>
      <rPr>
        <sz val="8"/>
        <color theme="1" tint="0.499984740745262"/>
        <rFont val="Calibri"/>
        <family val="2"/>
        <scheme val="minor"/>
      </rPr>
      <t>(3 gr/diente o 50 gr/cabeza)</t>
    </r>
  </si>
  <si>
    <t>Arenque</t>
  </si>
  <si>
    <t>Perejil</t>
  </si>
  <si>
    <r>
      <t xml:space="preserve">Cacao </t>
    </r>
    <r>
      <rPr>
        <b/>
        <sz val="8"/>
        <color theme="1" tint="0.34998626667073579"/>
        <rFont val="Calibri"/>
        <family val="2"/>
        <scheme val="minor"/>
      </rPr>
      <t>- en polvo bajo en azúcar</t>
    </r>
  </si>
  <si>
    <t>0.80 gr/kg bw</t>
  </si>
  <si>
    <t>0.66 gr/kg bw</t>
  </si>
  <si>
    <t>0.75 gr/kg bw</t>
  </si>
  <si>
    <t>0.60 gr/kg bw</t>
  </si>
  <si>
    <t>0.45 gr/kg bw</t>
  </si>
  <si>
    <t>0.83 gr/kg bw</t>
  </si>
  <si>
    <t>SBCN</t>
  </si>
  <si>
    <r>
      <t>130 gr</t>
    </r>
    <r>
      <rPr>
        <b/>
        <sz val="8"/>
        <rFont val="Calibri"/>
        <family val="2"/>
        <scheme val="minor"/>
      </rPr>
      <t xml:space="preserve"> (45-65%)</t>
    </r>
  </si>
  <si>
    <r>
      <t>100 gr</t>
    </r>
    <r>
      <rPr>
        <b/>
        <sz val="8"/>
        <rFont val="Calibri"/>
        <family val="2"/>
        <scheme val="minor"/>
      </rPr>
      <t xml:space="preserve"> (45-65%)</t>
    </r>
  </si>
  <si>
    <t>Perjudica</t>
  </si>
  <si>
    <t>Traducciones</t>
  </si>
  <si>
    <r>
      <t xml:space="preserve">                               | Instituto de Medicina (</t>
    </r>
    <r>
      <rPr>
        <b/>
        <sz val="8"/>
        <color theme="1" tint="0.499984740745262"/>
        <rFont val="Calibri"/>
        <family val="2"/>
        <scheme val="minor"/>
      </rPr>
      <t>IOM</t>
    </r>
    <r>
      <rPr>
        <sz val="8"/>
        <color theme="1" tint="0.499984740745262"/>
        <rFont val="Calibri"/>
        <family val="2"/>
        <scheme val="minor"/>
      </rPr>
      <t>) |</t>
    </r>
  </si>
  <si>
    <t>2.3 gr</t>
  </si>
  <si>
    <t>3.5 gr</t>
  </si>
  <si>
    <t>0.6 gr</t>
  </si>
  <si>
    <t>1.5 gr</t>
  </si>
  <si>
    <t>IOM&amp;SBCN</t>
  </si>
  <si>
    <t>1.6/1.1 gr</t>
  </si>
  <si>
    <t>1% kcal</t>
  </si>
  <si>
    <t>2% kcal</t>
  </si>
  <si>
    <t>0.5% kcal</t>
  </si>
  <si>
    <t>5% kcal</t>
  </si>
  <si>
    <t>10% kcal</t>
  </si>
  <si>
    <t>20% kcal</t>
  </si>
  <si>
    <t>14 gr/1000 kcal</t>
  </si>
  <si>
    <t>Salsas, especias y condimentos</t>
  </si>
  <si>
    <r>
      <t xml:space="preserve">Gelatina </t>
    </r>
    <r>
      <rPr>
        <b/>
        <sz val="8"/>
        <color theme="1" tint="0.34998626667073579"/>
        <rFont val="Calibri"/>
        <family val="2"/>
        <scheme val="minor"/>
      </rPr>
      <t>- neutra en polvo</t>
    </r>
  </si>
  <si>
    <t>Royal</t>
  </si>
  <si>
    <r>
      <t xml:space="preserve">Café </t>
    </r>
    <r>
      <rPr>
        <b/>
        <sz val="8"/>
        <color theme="1" tint="0.34998626667073579"/>
        <rFont val="Calibri"/>
        <family val="2"/>
        <scheme val="minor"/>
      </rPr>
      <t>- sucedáneo soluble</t>
    </r>
  </si>
  <si>
    <t>K/Gr</t>
  </si>
  <si>
    <t>Kilocalorías</t>
  </si>
  <si>
    <r>
      <t xml:space="preserve">Vaca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de hamburguesa</t>
    </r>
  </si>
  <si>
    <r>
      <t xml:space="preserve">Ternera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de hamburguesa</t>
    </r>
  </si>
  <si>
    <r>
      <t xml:space="preserve">Pollo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de hamburguesa</t>
    </r>
  </si>
  <si>
    <r>
      <t xml:space="preserve">Pavo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carne de hamburguesa</t>
    </r>
  </si>
  <si>
    <t>Palitos de cangrejo</t>
  </si>
  <si>
    <t>Aceite de colza/canola</t>
  </si>
  <si>
    <r>
      <t>Pimientos piquillo</t>
    </r>
    <r>
      <rPr>
        <b/>
        <sz val="8"/>
        <color theme="1" tint="0.34998626667073579"/>
        <rFont val="Calibri"/>
        <family val="2"/>
        <scheme val="minor"/>
      </rPr>
      <t xml:space="preserve"> - rellenos de merluza y gambas</t>
    </r>
  </si>
  <si>
    <r>
      <t xml:space="preserve">Lenteja pardina </t>
    </r>
    <r>
      <rPr>
        <b/>
        <sz val="8"/>
        <color theme="1" tint="0.34998626667073579"/>
        <rFont val="Calibri"/>
        <family val="2"/>
        <scheme val="minor"/>
      </rPr>
      <t>- cocidas</t>
    </r>
  </si>
  <si>
    <r>
      <t>Lenteja pardina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- secas</t>
    </r>
  </si>
  <si>
    <r>
      <t>Lentejas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- cocidas</t>
    </r>
  </si>
  <si>
    <r>
      <t>Lentejas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- secas</t>
    </r>
  </si>
  <si>
    <t>Yogur de soja</t>
  </si>
  <si>
    <t>40 gr</t>
  </si>
  <si>
    <t>Excesos</t>
  </si>
  <si>
    <t>Mercadona</t>
  </si>
  <si>
    <r>
      <t xml:space="preserve">Pavo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pechuga</t>
    </r>
    <r>
      <rPr>
        <sz val="8"/>
        <color theme="0" tint="-0.499984740745262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(fiambre - bajo en sal)</t>
    </r>
  </si>
  <si>
    <r>
      <t xml:space="preserve">Chicle </t>
    </r>
    <r>
      <rPr>
        <b/>
        <sz val="8"/>
        <color theme="1" tint="0.34998626667073579"/>
        <rFont val="Calibri"/>
        <family val="2"/>
        <scheme val="minor"/>
      </rPr>
      <t>- con azúcar</t>
    </r>
  </si>
  <si>
    <r>
      <t>Leche condensada</t>
    </r>
    <r>
      <rPr>
        <b/>
        <sz val="8"/>
        <color theme="1" tint="0.34998626667073579"/>
        <rFont val="Calibri"/>
        <family val="2"/>
        <scheme val="minor"/>
      </rPr>
      <t xml:space="preserve"> - desn. azúcar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</si>
  <si>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semidesn.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</si>
  <si>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semidesn. calcio</t>
    </r>
  </si>
  <si>
    <r>
      <t xml:space="preserve">Leche fermentada </t>
    </r>
    <r>
      <rPr>
        <b/>
        <sz val="8"/>
        <color theme="1" tint="0.34998626667073579"/>
        <rFont val="Calibri"/>
        <family val="2"/>
        <scheme val="minor"/>
      </rPr>
      <t>- tipo bio frutas</t>
    </r>
  </si>
  <si>
    <r>
      <t xml:space="preserve">Leche fermentada </t>
    </r>
    <r>
      <rPr>
        <b/>
        <sz val="8"/>
        <color theme="1" tint="0.34998626667073579"/>
        <rFont val="Calibri"/>
        <family val="2"/>
        <scheme val="minor"/>
      </rPr>
      <t>- bio des. frutas</t>
    </r>
  </si>
  <si>
    <r>
      <t xml:space="preserve">Leche fermentada </t>
    </r>
    <r>
      <rPr>
        <b/>
        <sz val="8"/>
        <color theme="1" tint="0.34998626667073579"/>
        <rFont val="Calibri"/>
        <family val="2"/>
        <scheme val="minor"/>
      </rPr>
      <t>- bio des natural</t>
    </r>
  </si>
  <si>
    <r>
      <t xml:space="preserve">Leche fermentada </t>
    </r>
    <r>
      <rPr>
        <b/>
        <sz val="8"/>
        <color theme="1" tint="0.34998626667073579"/>
        <rFont val="Calibri"/>
        <family val="2"/>
        <scheme val="minor"/>
      </rPr>
      <t>- lactob. casei</t>
    </r>
  </si>
  <si>
    <r>
      <t xml:space="preserve">Leche fermentada </t>
    </r>
    <r>
      <rPr>
        <b/>
        <sz val="8"/>
        <color theme="1" tint="0.34998626667073579"/>
        <rFont val="Calibri"/>
        <family val="2"/>
        <scheme val="minor"/>
      </rPr>
      <t>-  lactob. acido.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</si>
  <si>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des calcio vit A B12 D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</si>
  <si>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entera calcio A B12 D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</si>
  <si>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entera Energía + Cre.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</si>
  <si>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semides 10 vitaminas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</si>
  <si>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semid. calcio A B12 D</t>
    </r>
    <r>
      <rPr>
        <b/>
        <sz val="10"/>
        <color theme="1"/>
        <rFont val="Calibri"/>
        <family val="2"/>
        <scheme val="minor"/>
      </rPr>
      <t/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</si>
  <si>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semid. calcio A B12 D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</si>
  <si>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semides. sin lactosa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</si>
  <si>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semides. vit A y D</t>
    </r>
  </si>
  <si>
    <r>
      <t xml:space="preserve">Leche de vaca </t>
    </r>
    <r>
      <rPr>
        <b/>
        <sz val="8"/>
        <color theme="1" tint="0.34998626667073579"/>
        <rFont val="Calibri"/>
        <family val="2"/>
        <scheme val="minor"/>
      </rPr>
      <t>- semides. vit A y D</t>
    </r>
    <r>
      <rPr>
        <b/>
        <sz val="10"/>
        <color theme="1"/>
        <rFont val="Calibri"/>
        <family val="2"/>
        <scheme val="minor"/>
      </rPr>
      <t/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</si>
  <si>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>- camembert rodajas 'Snacking'</t>
    </r>
  </si>
  <si>
    <r>
      <t xml:space="preserve">Queso </t>
    </r>
    <r>
      <rPr>
        <b/>
        <sz val="8"/>
        <color theme="1" tint="0.34998626667073579"/>
        <rFont val="Calibri"/>
        <family val="2"/>
        <scheme val="minor"/>
      </rPr>
      <t xml:space="preserve">- de bola mini </t>
    </r>
    <r>
      <rPr>
        <i/>
        <sz val="8"/>
        <color theme="1" tint="0.34998626667073579"/>
        <rFont val="Calibri"/>
        <family val="2"/>
        <scheme val="minor"/>
      </rPr>
      <t>(pack  6x20=120)</t>
    </r>
  </si>
  <si>
    <r>
      <t xml:space="preserve">Queso </t>
    </r>
    <r>
      <rPr>
        <b/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fundido desgrasado lonchas</t>
    </r>
  </si>
  <si>
    <r>
      <t xml:space="preserve">Queso </t>
    </r>
    <r>
      <rPr>
        <b/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fundido desgra. Edam lonchas</t>
    </r>
  </si>
  <si>
    <r>
      <t xml:space="preserve">Gallina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Clara de huevo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(1 ú. = 35 gr)</t>
    </r>
  </si>
  <si>
    <r>
      <t xml:space="preserve">Gallina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Yema de huevo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(1 ú. = 20 gr)</t>
    </r>
  </si>
  <si>
    <r>
      <t xml:space="preserve">Gallina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Huevo entero</t>
    </r>
    <r>
      <rPr>
        <sz val="8"/>
        <color theme="0" tint="-0.499984740745262"/>
        <rFont val="Calibri"/>
        <family val="2"/>
        <scheme val="minor"/>
      </rPr>
      <t xml:space="preserve"> </t>
    </r>
    <r>
      <rPr>
        <i/>
        <sz val="8"/>
        <color theme="0" tint="-0.499984740745262"/>
        <rFont val="Calibri"/>
        <family val="2"/>
        <scheme val="minor"/>
      </rPr>
      <t>(1 ú. = 55 gr)</t>
    </r>
  </si>
  <si>
    <r>
      <t xml:space="preserve">Salchicha tipo frankfurt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100% pavo</t>
    </r>
  </si>
  <si>
    <r>
      <t xml:space="preserve">Salchicha tipo frankfurt </t>
    </r>
    <r>
      <rPr>
        <sz val="8"/>
        <color theme="0" tint="-0.499984740745262"/>
        <rFont val="Calibri"/>
        <family val="2"/>
        <scheme val="minor"/>
      </rPr>
      <t xml:space="preserve">- </t>
    </r>
    <r>
      <rPr>
        <b/>
        <sz val="8"/>
        <color theme="1" tint="0.34998626667073579"/>
        <rFont val="Calibri"/>
        <family val="2"/>
        <scheme val="minor"/>
      </rPr>
      <t>cerdo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</si>
  <si>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arroz, trigo y frutas rojas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</si>
  <si>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avena integral tostada miel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</si>
  <si>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maíz, avena y trigo, con miel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</si>
  <si>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trigo, avellanas y almendras</t>
    </r>
  </si>
  <si>
    <r>
      <t xml:space="preserve">Cereales </t>
    </r>
    <r>
      <rPr>
        <b/>
        <sz val="8"/>
        <color theme="1" tint="0.34998626667073579"/>
        <rFont val="Calibri"/>
        <family val="2"/>
        <scheme val="minor"/>
      </rPr>
      <t>- trigo integral con pasas</t>
    </r>
  </si>
  <si>
    <r>
      <t xml:space="preserve">Cereales </t>
    </r>
    <r>
      <rPr>
        <b/>
        <i/>
        <sz val="10"/>
        <color theme="1"/>
        <rFont val="Calibri"/>
        <family val="2"/>
        <scheme val="minor"/>
      </rPr>
      <t>All-bran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- salvado de trigo</t>
    </r>
  </si>
  <si>
    <r>
      <t xml:space="preserve">Cereales </t>
    </r>
    <r>
      <rPr>
        <b/>
        <i/>
        <sz val="10"/>
        <color theme="1"/>
        <rFont val="Calibri"/>
        <family val="2"/>
        <scheme val="minor"/>
      </rPr>
      <t>Fibra Plus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 tint="0.34998626667073579"/>
        <rFont val="Calibri"/>
        <family val="2"/>
        <scheme val="minor"/>
      </rPr>
      <t>- salvado trigo</t>
    </r>
  </si>
  <si>
    <r>
      <t xml:space="preserve">Leche de soja </t>
    </r>
    <r>
      <rPr>
        <b/>
        <sz val="8"/>
        <color theme="1" tint="0.34998626667073579"/>
        <rFont val="Calibri"/>
        <family val="2"/>
        <scheme val="minor"/>
      </rPr>
      <t>- semid. calcio vit A y D</t>
    </r>
  </si>
  <si>
    <r>
      <t xml:space="preserve">Leche de soja </t>
    </r>
    <r>
      <rPr>
        <b/>
        <sz val="8"/>
        <color theme="1" tint="0.34998626667073579"/>
        <rFont val="Calibri"/>
        <family val="2"/>
        <scheme val="minor"/>
      </rPr>
      <t>- desn. calcio vit A y D</t>
    </r>
    <r>
      <rPr>
        <b/>
        <sz val="10"/>
        <color theme="1"/>
        <rFont val="Calibri"/>
        <family val="2"/>
        <scheme val="minor"/>
      </rPr>
      <t/>
    </r>
  </si>
  <si>
    <r>
      <t xml:space="preserve">Barrita de cereales </t>
    </r>
    <r>
      <rPr>
        <b/>
        <sz val="8"/>
        <color theme="1" tint="0.34998626667073579"/>
        <rFont val="Calibri"/>
        <family val="2"/>
        <scheme val="minor"/>
      </rPr>
      <t>- meloco. y albari.</t>
    </r>
  </si>
  <si>
    <r>
      <t xml:space="preserve">Barrita de cereales - </t>
    </r>
    <r>
      <rPr>
        <b/>
        <sz val="8"/>
        <color theme="1" tint="0.34998626667073579"/>
        <rFont val="Calibri"/>
        <family val="2"/>
        <scheme val="minor"/>
      </rPr>
      <t>pepitas choco.</t>
    </r>
  </si>
  <si>
    <r>
      <t>Dulce de membrillo</t>
    </r>
    <r>
      <rPr>
        <b/>
        <sz val="9"/>
        <color theme="1"/>
        <rFont val="Calibri"/>
        <family val="2"/>
        <scheme val="minor"/>
      </rPr>
      <t xml:space="preserve"> y pastas frutas</t>
    </r>
  </si>
  <si>
    <r>
      <t xml:space="preserve">Mermelada </t>
    </r>
    <r>
      <rPr>
        <b/>
        <sz val="8"/>
        <color theme="1" tint="0.34998626667073579"/>
        <rFont val="Calibri"/>
        <family val="2"/>
        <scheme val="minor"/>
      </rPr>
      <t>- albaricoque melocotón</t>
    </r>
  </si>
  <si>
    <r>
      <t xml:space="preserve">Mermelada </t>
    </r>
    <r>
      <rPr>
        <b/>
        <sz val="8"/>
        <color theme="1" tint="0.34998626667073579"/>
        <rFont val="Calibri"/>
        <family val="2"/>
        <scheme val="minor"/>
      </rPr>
      <t>- albari. melocotón light</t>
    </r>
  </si>
  <si>
    <r>
      <t xml:space="preserve">Patatas fritas </t>
    </r>
    <r>
      <rPr>
        <b/>
        <sz val="8"/>
        <color theme="1" tint="0.34998626667073579"/>
        <rFont val="Calibri"/>
        <family val="2"/>
        <scheme val="minor"/>
      </rPr>
      <t>- de bolsa light</t>
    </r>
  </si>
  <si>
    <r>
      <t xml:space="preserve">Berenjena </t>
    </r>
    <r>
      <rPr>
        <sz val="8"/>
        <color theme="1" tint="0.499984740745262"/>
        <rFont val="Calibri"/>
        <family val="2"/>
        <scheme val="minor"/>
      </rPr>
      <t>(200, 270 o 350 gr/ú.)</t>
    </r>
  </si>
  <si>
    <r>
      <t xml:space="preserve">Boniato </t>
    </r>
    <r>
      <rPr>
        <sz val="8"/>
        <color theme="1" tint="0.499984740745262"/>
        <rFont val="Calibri"/>
        <family val="2"/>
        <scheme val="minor"/>
      </rPr>
      <t>(150 o 200 gr/ú.)</t>
    </r>
  </si>
  <si>
    <r>
      <t xml:space="preserve">Calabacín </t>
    </r>
    <r>
      <rPr>
        <sz val="8"/>
        <color theme="1" tint="0.499984740745262"/>
        <rFont val="Calibri"/>
        <family val="2"/>
        <scheme val="minor"/>
      </rPr>
      <t>(100 o 200 gr/ú.)</t>
    </r>
  </si>
  <si>
    <r>
      <t xml:space="preserve">Alcachofa </t>
    </r>
    <r>
      <rPr>
        <sz val="8"/>
        <color theme="1" tint="0.499984740745262"/>
        <rFont val="Calibri"/>
        <family val="2"/>
        <scheme val="minor"/>
      </rPr>
      <t>(95 o 130 gr/ú.)</t>
    </r>
  </si>
  <si>
    <r>
      <t xml:space="preserve">Cebolla </t>
    </r>
    <r>
      <rPr>
        <sz val="8"/>
        <color theme="1" tint="0.499984740745262"/>
        <rFont val="Calibri"/>
        <family val="2"/>
        <scheme val="minor"/>
      </rPr>
      <t>(100, 150 o 270 gr/ú.)</t>
    </r>
  </si>
  <si>
    <r>
      <t xml:space="preserve">Patata </t>
    </r>
    <r>
      <rPr>
        <b/>
        <sz val="8"/>
        <color theme="1" tint="0.34998626667073579"/>
        <rFont val="Calibri"/>
        <family val="2"/>
        <scheme val="minor"/>
      </rPr>
      <t>- nueva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8"/>
        <color theme="1" tint="0.499984740745262"/>
        <rFont val="Calibri"/>
        <family val="2"/>
        <scheme val="minor"/>
      </rPr>
      <t>(100, 180 o 300 gr/ú.)</t>
    </r>
  </si>
  <si>
    <r>
      <t xml:space="preserve">Patata </t>
    </r>
    <r>
      <rPr>
        <b/>
        <sz val="8"/>
        <color theme="1" tint="0.34998626667073579"/>
        <rFont val="Calibri"/>
        <family val="2"/>
        <scheme val="minor"/>
      </rPr>
      <t>- vieja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8"/>
        <color theme="1" tint="0.499984740745262"/>
        <rFont val="Calibri"/>
        <family val="2"/>
        <scheme val="minor"/>
      </rPr>
      <t>(100, 180 o 300 gr/ú.)</t>
    </r>
  </si>
  <si>
    <r>
      <t xml:space="preserve">Pepinillos en vinagre </t>
    </r>
    <r>
      <rPr>
        <b/>
        <sz val="8"/>
        <color theme="1" tint="0.34998626667073579"/>
        <rFont val="Calibri"/>
        <family val="2"/>
        <scheme val="minor"/>
      </rPr>
      <t>- en conserva</t>
    </r>
  </si>
  <si>
    <r>
      <t xml:space="preserve">Pimiento rojo </t>
    </r>
    <r>
      <rPr>
        <sz val="8"/>
        <color theme="1" tint="0.499984740745262"/>
        <rFont val="Calibri"/>
        <family val="2"/>
        <scheme val="minor"/>
      </rPr>
      <t>(180 o 280 gr/ú.)</t>
    </r>
  </si>
  <si>
    <r>
      <t xml:space="preserve">Pimiento verde </t>
    </r>
    <r>
      <rPr>
        <sz val="8"/>
        <color theme="1" tint="0.499984740745262"/>
        <rFont val="Calibri"/>
        <family val="2"/>
        <scheme val="minor"/>
      </rPr>
      <t>(100, 180 o 250 gr/ú.)</t>
    </r>
  </si>
  <si>
    <r>
      <t xml:space="preserve">Tomate </t>
    </r>
    <r>
      <rPr>
        <sz val="8"/>
        <color theme="1" tint="0.499984740745262"/>
        <rFont val="Calibri"/>
        <family val="2"/>
        <scheme val="minor"/>
      </rPr>
      <t>(90, 150 o 250 gr/ú.)</t>
    </r>
  </si>
  <si>
    <r>
      <t xml:space="preserve">Zanahoria </t>
    </r>
    <r>
      <rPr>
        <b/>
        <sz val="8"/>
        <color theme="1" tint="0.34998626667073579"/>
        <rFont val="Calibri"/>
        <family val="2"/>
        <scheme val="minor"/>
      </rPr>
      <t>- cruda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8"/>
        <color theme="1" tint="0.499984740745262"/>
        <rFont val="Calibri"/>
        <family val="2"/>
        <scheme val="minor"/>
      </rPr>
      <t>(40, 75 o 100 gr/ú.)</t>
    </r>
  </si>
  <si>
    <r>
      <t xml:space="preserve">Aceitunas </t>
    </r>
    <r>
      <rPr>
        <b/>
        <sz val="8"/>
        <color theme="1" tint="0.34998626667073579"/>
        <rFont val="Calibri"/>
        <family val="2"/>
        <scheme val="minor"/>
      </rPr>
      <t xml:space="preserve">- rellenas de pimiento </t>
    </r>
    <r>
      <rPr>
        <sz val="8"/>
        <color theme="1" tint="0.499984740745262"/>
        <rFont val="Calibri"/>
        <family val="2"/>
        <scheme val="minor"/>
      </rPr>
      <t>(4 gr)</t>
    </r>
  </si>
  <si>
    <r>
      <t xml:space="preserve">Fresas y fresones </t>
    </r>
    <r>
      <rPr>
        <sz val="8"/>
        <color theme="1" tint="0.499984740745262"/>
        <rFont val="Calibri"/>
        <family val="2"/>
        <scheme val="minor"/>
      </rPr>
      <t>(15, 20 o 30 gr/ú.)</t>
    </r>
  </si>
  <si>
    <r>
      <t xml:space="preserve">Lima </t>
    </r>
    <r>
      <rPr>
        <sz val="8"/>
        <color theme="1" tint="0.499984740745262"/>
        <rFont val="Calibri"/>
        <family val="2"/>
        <scheme val="minor"/>
      </rPr>
      <t>(50, 100 o 150 gr/ú.)</t>
    </r>
  </si>
  <si>
    <r>
      <t xml:space="preserve">Mandarina </t>
    </r>
    <r>
      <rPr>
        <sz val="8"/>
        <color theme="1" tint="0.499984740745262"/>
        <rFont val="Calibri"/>
        <family val="2"/>
        <scheme val="minor"/>
      </rPr>
      <t>(60, 85 o 120 gr/ú.)</t>
    </r>
  </si>
  <si>
    <r>
      <t xml:space="preserve">Manzana </t>
    </r>
    <r>
      <rPr>
        <sz val="8"/>
        <color theme="1" tint="0.499984740745262"/>
        <rFont val="Calibri"/>
        <family val="2"/>
        <scheme val="minor"/>
      </rPr>
      <t>(150, 200 o 250 gr/ú.)</t>
    </r>
  </si>
  <si>
    <r>
      <t xml:space="preserve">Naranja </t>
    </r>
    <r>
      <rPr>
        <sz val="8"/>
        <color theme="1" tint="0.499984740745262"/>
        <rFont val="Calibri"/>
        <family val="2"/>
        <scheme val="minor"/>
      </rPr>
      <t>(180, 225 o 325 gr/ú.)</t>
    </r>
  </si>
  <si>
    <r>
      <t xml:space="preserve">Níspero </t>
    </r>
    <r>
      <rPr>
        <sz val="8"/>
        <color theme="1" tint="0.499984740745262"/>
        <rFont val="Calibri"/>
        <family val="2"/>
        <scheme val="minor"/>
      </rPr>
      <t>(40, 60 o 100 gr/ú.)</t>
    </r>
  </si>
  <si>
    <r>
      <t xml:space="preserve">Melón </t>
    </r>
    <r>
      <rPr>
        <sz val="8"/>
        <color theme="1" tint="0.499984740745262"/>
        <rFont val="Calibri"/>
        <family val="2"/>
        <scheme val="minor"/>
      </rPr>
      <t>(150 gr o 300 gr, según rodaja)</t>
    </r>
  </si>
  <si>
    <r>
      <t xml:space="preserve">Pera </t>
    </r>
    <r>
      <rPr>
        <sz val="8"/>
        <color theme="1" tint="0.499984740745262"/>
        <rFont val="Calibri"/>
        <family val="2"/>
        <scheme val="minor"/>
      </rPr>
      <t>(110, 170 o 240 gr/ú.)</t>
    </r>
  </si>
  <si>
    <r>
      <t xml:space="preserve">Plátano </t>
    </r>
    <r>
      <rPr>
        <sz val="8"/>
        <color theme="1" tint="0.499984740745262"/>
        <rFont val="Calibri"/>
        <family val="2"/>
        <scheme val="minor"/>
      </rPr>
      <t>(125, 160 o 225 gr/ú.)</t>
    </r>
  </si>
  <si>
    <r>
      <t xml:space="preserve">Cacahuetes </t>
    </r>
    <r>
      <rPr>
        <b/>
        <sz val="8"/>
        <color theme="1" tint="0.34998626667073579"/>
        <rFont val="Calibri"/>
        <family val="2"/>
        <scheme val="minor"/>
      </rPr>
      <t>- salados sin cáscara</t>
    </r>
  </si>
  <si>
    <t>Café con leche desn. sin azúcar</t>
  </si>
  <si>
    <t>Café con leche semid. y sin azúcar</t>
  </si>
  <si>
    <t>Empanada jamón serrano horno</t>
  </si>
  <si>
    <r>
      <t xml:space="preserve">Hamburguesa </t>
    </r>
    <r>
      <rPr>
        <b/>
        <sz val="9"/>
        <rFont val="Calibri"/>
        <family val="2"/>
        <scheme val="minor"/>
      </rPr>
      <t>de hamburguesería</t>
    </r>
  </si>
  <si>
    <r>
      <t xml:space="preserve">Huevos revueltos </t>
    </r>
    <r>
      <rPr>
        <b/>
        <sz val="9"/>
        <rFont val="Calibri"/>
        <family val="2"/>
        <scheme val="minor"/>
      </rPr>
      <t>jamón y queso</t>
    </r>
  </si>
  <si>
    <r>
      <t xml:space="preserve">Pastel espárragos </t>
    </r>
    <r>
      <rPr>
        <b/>
        <sz val="8"/>
        <color theme="1" tint="0.34998626667073579"/>
        <rFont val="Calibri"/>
        <family val="2"/>
        <scheme val="minor"/>
      </rPr>
      <t>- salmón ahumado</t>
    </r>
  </si>
  <si>
    <r>
      <t xml:space="preserve">Perrito caliente </t>
    </r>
    <r>
      <rPr>
        <b/>
        <sz val="9"/>
        <rFont val="Calibri"/>
        <family val="2"/>
        <scheme val="minor"/>
      </rPr>
      <t>de hamburguesería</t>
    </r>
  </si>
  <si>
    <r>
      <t xml:space="preserve">Potaje de garbanzos </t>
    </r>
    <r>
      <rPr>
        <b/>
        <sz val="9"/>
        <rFont val="Calibri"/>
        <family val="2"/>
        <scheme val="minor"/>
      </rPr>
      <t>con espinacas</t>
    </r>
  </si>
  <si>
    <t>14 gr</t>
  </si>
  <si>
    <t>Real</t>
  </si>
  <si>
    <t>grs.</t>
  </si>
  <si>
    <t>R100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</si>
</sst>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\ &quot;kcal&quot;"/>
    <numFmt numFmtId="166" formatCode="0\ &quot;gr&quot;"/>
    <numFmt numFmtId="167" formatCode="0\ &quot;gramos&quot;"/>
    <numFmt numFmtId="168" formatCode="0.0\ &quot;gramos&quot;"/>
    <numFmt numFmtId="169" formatCode="0.0\ &quot;kcal/gr&quot;"/>
  </numFmts>
  <fonts count="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793905"/>
      <name val="Calibri"/>
      <family val="2"/>
      <scheme val="minor"/>
    </font>
    <font>
      <sz val="12"/>
      <color theme="1" tint="4.9989318521683403E-2"/>
      <name val="Britannic Bold"/>
      <family val="2"/>
    </font>
    <font>
      <b/>
      <sz val="9"/>
      <name val="Calibri"/>
      <family val="2"/>
      <scheme val="minor"/>
    </font>
    <font>
      <sz val="8"/>
      <color rgb="FF9D9D9D"/>
      <name val="Agency FB"/>
      <family val="2"/>
    </font>
    <font>
      <b/>
      <sz val="8"/>
      <color rgb="FF9D9D9D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34998626667073579"/>
      <name val="Britannic Bold"/>
      <family val="2"/>
    </font>
    <font>
      <sz val="8"/>
      <color theme="1" tint="0.34998626667073579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8"/>
      <color theme="1" tint="4.9989318521683403E-2"/>
      <name val="Britannic Bold"/>
      <family val="2"/>
    </font>
    <font>
      <sz val="9"/>
      <color theme="0" tint="-0.499984740745262"/>
      <name val="Britannic Bold"/>
      <family val="2"/>
    </font>
    <font>
      <i/>
      <sz val="8"/>
      <color theme="1" tint="0.499984740745262"/>
      <name val="Britannic Bold"/>
      <family val="2"/>
    </font>
    <font>
      <i/>
      <sz val="8"/>
      <color theme="1" tint="0.34998626667073579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name val="Britannic Bold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FFFF00"/>
      <name val="Wingdings"/>
      <charset val="2"/>
    </font>
    <font>
      <i/>
      <sz val="8"/>
      <color theme="8" tint="-0.499984740745262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i/>
      <sz val="9"/>
      <name val="Calibri"/>
      <family val="2"/>
      <scheme val="minor"/>
    </font>
    <font>
      <sz val="3"/>
      <color theme="3" tint="-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Britannic Bold"/>
      <family val="2"/>
    </font>
    <font>
      <b/>
      <sz val="8"/>
      <color theme="2" tint="-0.749992370372631"/>
      <name val="Calibri"/>
      <family val="2"/>
      <scheme val="minor"/>
    </font>
    <font>
      <b/>
      <sz val="9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b/>
      <sz val="8"/>
      <color rgb="FF974706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8"/>
      <color theme="4" tint="-0.249977111117893"/>
      <name val="Arial"/>
      <family val="2"/>
    </font>
    <font>
      <sz val="9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sz val="9"/>
      <color theme="2" tint="-0.74999237037263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9BC"/>
        <bgColor indexed="64"/>
      </patternFill>
    </fill>
    <fill>
      <patternFill patternType="solid">
        <fgColor rgb="FFDAD3E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B0C979"/>
        <bgColor indexed="64"/>
      </patternFill>
    </fill>
    <fill>
      <patternFill patternType="solid">
        <fgColor rgb="FFD1CBA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2E0B2"/>
        <bgColor indexed="64"/>
      </patternFill>
    </fill>
    <fill>
      <patternFill patternType="solid">
        <fgColor rgb="FFA1BBDB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CBD9EB"/>
        <bgColor indexed="64"/>
      </patternFill>
    </fill>
    <fill>
      <patternFill patternType="solid">
        <fgColor rgb="FFC6BBD7"/>
        <bgColor indexed="64"/>
      </patternFill>
    </fill>
    <fill>
      <patternFill patternType="solid">
        <fgColor rgb="FFF9AD6F"/>
        <bgColor indexed="64"/>
      </patternFill>
    </fill>
    <fill>
      <patternFill patternType="solid">
        <fgColor rgb="FFC35855"/>
        <bgColor indexed="64"/>
      </patternFill>
    </fill>
    <fill>
      <patternFill patternType="solid">
        <fgColor rgb="FFFF52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C057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B28BFF"/>
        <bgColor indexed="64"/>
      </patternFill>
    </fill>
    <fill>
      <patternFill patternType="solid">
        <fgColor rgb="FF71F1FF"/>
        <bgColor indexed="64"/>
      </patternFill>
    </fill>
    <fill>
      <patternFill patternType="solid">
        <fgColor rgb="FF658AFF"/>
        <bgColor indexed="64"/>
      </patternFill>
    </fill>
    <fill>
      <patternFill patternType="solid">
        <fgColor rgb="FFC8A698"/>
        <bgColor indexed="64"/>
      </patternFill>
    </fill>
    <fill>
      <patternFill patternType="solid">
        <fgColor rgb="FFF1238A"/>
        <bgColor indexed="64"/>
      </patternFill>
    </fill>
    <fill>
      <patternFill patternType="solid">
        <fgColor rgb="FFC2FE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18B"/>
        <bgColor indexed="64"/>
      </patternFill>
    </fill>
    <fill>
      <patternFill patternType="solid">
        <fgColor rgb="FFCFDEAC"/>
        <bgColor indexed="64"/>
      </patternFill>
    </fill>
    <fill>
      <patternFill patternType="solid">
        <fgColor rgb="FFCBB61B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CFDDED"/>
        <bgColor indexed="64"/>
      </patternFill>
    </fill>
    <fill>
      <patternFill patternType="solid">
        <fgColor rgb="FF00AC00"/>
        <bgColor indexed="64"/>
      </patternFill>
    </fill>
    <fill>
      <patternFill patternType="solid">
        <fgColor rgb="FFF2828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89030"/>
        <bgColor indexed="64"/>
      </patternFill>
    </fill>
    <fill>
      <patternFill patternType="solid">
        <fgColor rgb="FFCBF9CF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B4B4B4"/>
        <bgColor indexed="64"/>
      </patternFill>
    </fill>
  </fills>
  <borders count="80">
    <border>
      <left/>
      <right/>
      <top/>
      <bottom/>
      <diagonal/>
    </border>
    <border>
      <left style="slant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 style="slantDashDot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/>
      <diagonal/>
    </border>
    <border>
      <left style="slantDashDot">
        <color auto="1"/>
      </left>
      <right/>
      <top style="thin">
        <color auto="1"/>
      </top>
      <bottom style="slantDashDot">
        <color auto="1"/>
      </bottom>
      <diagonal/>
    </border>
    <border>
      <left/>
      <right style="slantDashDot">
        <color auto="1"/>
      </right>
      <top style="thin">
        <color auto="1"/>
      </top>
      <bottom style="slantDashDot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slantDashDot">
        <color auto="1"/>
      </left>
      <right style="slantDashDot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ashDotDot">
        <color theme="0" tint="-0.499984740745262"/>
      </top>
      <bottom style="dashDotDot">
        <color theme="0" tint="-0.499984740745262"/>
      </bottom>
      <diagonal/>
    </border>
    <border>
      <left/>
      <right/>
      <top/>
      <bottom style="dashDotDot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slantDashDot">
        <color auto="1"/>
      </bottom>
      <diagonal/>
    </border>
    <border>
      <left style="dashDot">
        <color theme="9" tint="-0.499984740745262"/>
      </left>
      <right style="dashDot">
        <color theme="9" tint="-0.499984740745262"/>
      </right>
      <top style="slantDashDot">
        <color auto="1"/>
      </top>
      <bottom style="slantDashDot">
        <color auto="1"/>
      </bottom>
      <diagonal/>
    </border>
    <border>
      <left/>
      <right style="dashDot">
        <color theme="9" tint="-0.499984740745262"/>
      </right>
      <top style="slantDashDot">
        <color auto="1"/>
      </top>
      <bottom style="slantDashDot">
        <color auto="1"/>
      </bottom>
      <diagonal/>
    </border>
    <border>
      <left style="dashDotDot">
        <color theme="2" tint="-0.749961851863155"/>
      </left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</borders>
  <cellStyleXfs count="3">
    <xf numFmtId="0" fontId="0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259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Alignment="1" applyProtection="1"/>
    <xf numFmtId="0" fontId="6" fillId="2" borderId="0" xfId="0" applyFont="1" applyFill="1" applyProtection="1"/>
    <xf numFmtId="1" fontId="4" fillId="2" borderId="0" xfId="0" applyNumberFormat="1" applyFont="1" applyFill="1" applyBorder="1" applyAlignment="1" applyProtection="1">
      <alignment horizontal="center"/>
    </xf>
    <xf numFmtId="1" fontId="6" fillId="2" borderId="0" xfId="0" applyNumberFormat="1" applyFont="1" applyFill="1" applyBorder="1" applyAlignment="1" applyProtection="1">
      <alignment horizontal="center"/>
    </xf>
    <xf numFmtId="164" fontId="4" fillId="2" borderId="0" xfId="0" applyNumberFormat="1" applyFont="1" applyFill="1" applyBorder="1" applyAlignment="1" applyProtection="1">
      <alignment horizontal="center"/>
    </xf>
    <xf numFmtId="164" fontId="7" fillId="2" borderId="0" xfId="0" applyNumberFormat="1" applyFont="1" applyFill="1" applyBorder="1" applyAlignment="1" applyProtection="1">
      <alignment horizontal="center"/>
    </xf>
    <xf numFmtId="9" fontId="7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0" fillId="2" borderId="0" xfId="0" applyFill="1" applyProtection="1"/>
    <xf numFmtId="1" fontId="4" fillId="14" borderId="1" xfId="0" applyNumberFormat="1" applyFont="1" applyFill="1" applyBorder="1" applyAlignment="1" applyProtection="1">
      <alignment horizontal="center"/>
    </xf>
    <xf numFmtId="1" fontId="6" fillId="14" borderId="2" xfId="0" applyNumberFormat="1" applyFont="1" applyFill="1" applyBorder="1" applyAlignment="1" applyProtection="1">
      <alignment horizontal="center"/>
    </xf>
    <xf numFmtId="164" fontId="7" fillId="8" borderId="4" xfId="0" applyNumberFormat="1" applyFont="1" applyFill="1" applyBorder="1" applyAlignment="1" applyProtection="1">
      <alignment horizontal="center"/>
    </xf>
    <xf numFmtId="164" fontId="4" fillId="4" borderId="1" xfId="0" applyNumberFormat="1" applyFont="1" applyFill="1" applyBorder="1" applyAlignment="1" applyProtection="1">
      <alignment horizontal="center"/>
    </xf>
    <xf numFmtId="164" fontId="7" fillId="4" borderId="4" xfId="0" applyNumberFormat="1" applyFont="1" applyFill="1" applyBorder="1" applyAlignment="1" applyProtection="1">
      <alignment horizontal="center"/>
    </xf>
    <xf numFmtId="164" fontId="4" fillId="8" borderId="1" xfId="0" applyNumberFormat="1" applyFont="1" applyFill="1" applyBorder="1" applyAlignment="1" applyProtection="1">
      <alignment horizontal="center"/>
    </xf>
    <xf numFmtId="1" fontId="4" fillId="2" borderId="14" xfId="0" applyNumberFormat="1" applyFont="1" applyFill="1" applyBorder="1" applyAlignment="1" applyProtection="1">
      <alignment horizontal="center"/>
    </xf>
    <xf numFmtId="164" fontId="4" fillId="2" borderId="14" xfId="0" applyNumberFormat="1" applyFont="1" applyFill="1" applyBorder="1" applyAlignment="1" applyProtection="1">
      <alignment horizontal="center"/>
    </xf>
    <xf numFmtId="164" fontId="7" fillId="2" borderId="14" xfId="0" applyNumberFormat="1" applyFont="1" applyFill="1" applyBorder="1" applyAlignment="1" applyProtection="1">
      <alignment horizontal="center"/>
    </xf>
    <xf numFmtId="1" fontId="4" fillId="14" borderId="7" xfId="0" applyNumberFormat="1" applyFont="1" applyFill="1" applyBorder="1" applyAlignment="1" applyProtection="1">
      <alignment horizontal="center"/>
    </xf>
    <xf numFmtId="164" fontId="4" fillId="7" borderId="7" xfId="0" applyNumberFormat="1" applyFont="1" applyFill="1" applyBorder="1" applyAlignment="1" applyProtection="1">
      <alignment horizontal="center"/>
    </xf>
    <xf numFmtId="164" fontId="4" fillId="7" borderId="9" xfId="0" applyNumberFormat="1" applyFont="1" applyFill="1" applyBorder="1" applyAlignment="1" applyProtection="1">
      <alignment horizontal="center"/>
    </xf>
    <xf numFmtId="164" fontId="4" fillId="18" borderId="9" xfId="0" applyNumberFormat="1" applyFont="1" applyFill="1" applyBorder="1" applyAlignment="1" applyProtection="1">
      <alignment horizontal="left"/>
    </xf>
    <xf numFmtId="0" fontId="1" fillId="2" borderId="0" xfId="0" applyFont="1" applyFill="1" applyProtection="1"/>
    <xf numFmtId="0" fontId="22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/>
    <xf numFmtId="0" fontId="0" fillId="2" borderId="34" xfId="0" applyFill="1" applyBorder="1" applyProtection="1"/>
    <xf numFmtId="1" fontId="6" fillId="2" borderId="14" xfId="0" applyNumberFormat="1" applyFont="1" applyFill="1" applyBorder="1" applyAlignment="1" applyProtection="1">
      <alignment horizontal="center"/>
    </xf>
    <xf numFmtId="1" fontId="40" fillId="2" borderId="0" xfId="0" applyNumberFormat="1" applyFont="1" applyFill="1" applyBorder="1" applyAlignment="1" applyProtection="1">
      <alignment horizontal="center"/>
    </xf>
    <xf numFmtId="1" fontId="42" fillId="7" borderId="9" xfId="0" applyNumberFormat="1" applyFont="1" applyFill="1" applyBorder="1" applyAlignment="1" applyProtection="1">
      <alignment horizontal="center"/>
    </xf>
    <xf numFmtId="1" fontId="38" fillId="2" borderId="34" xfId="0" applyNumberFormat="1" applyFont="1" applyFill="1" applyBorder="1" applyProtection="1"/>
    <xf numFmtId="1" fontId="40" fillId="8" borderId="4" xfId="0" applyNumberFormat="1" applyFont="1" applyFill="1" applyBorder="1" applyAlignment="1" applyProtection="1">
      <alignment horizontal="center"/>
    </xf>
    <xf numFmtId="1" fontId="38" fillId="2" borderId="0" xfId="0" applyNumberFormat="1" applyFont="1" applyFill="1" applyProtection="1"/>
    <xf numFmtId="1" fontId="38" fillId="2" borderId="0" xfId="0" applyNumberFormat="1" applyFont="1" applyFill="1" applyBorder="1" applyProtection="1"/>
    <xf numFmtId="0" fontId="4" fillId="22" borderId="30" xfId="0" applyFont="1" applyFill="1" applyBorder="1" applyAlignment="1" applyProtection="1">
      <protection locked="0"/>
    </xf>
    <xf numFmtId="0" fontId="4" fillId="11" borderId="30" xfId="0" applyFont="1" applyFill="1" applyBorder="1" applyAlignment="1" applyProtection="1">
      <protection locked="0"/>
    </xf>
    <xf numFmtId="0" fontId="4" fillId="25" borderId="30" xfId="0" applyFont="1" applyFill="1" applyBorder="1" applyAlignment="1" applyProtection="1">
      <protection locked="0"/>
    </xf>
    <xf numFmtId="0" fontId="4" fillId="15" borderId="30" xfId="0" applyFont="1" applyFill="1" applyBorder="1" applyAlignment="1" applyProtection="1">
      <protection locked="0"/>
    </xf>
    <xf numFmtId="0" fontId="12" fillId="25" borderId="30" xfId="0" applyFont="1" applyFill="1" applyBorder="1" applyAlignment="1" applyProtection="1">
      <protection locked="0"/>
    </xf>
    <xf numFmtId="0" fontId="4" fillId="9" borderId="30" xfId="0" applyFont="1" applyFill="1" applyBorder="1" applyAlignment="1" applyProtection="1">
      <protection locked="0"/>
    </xf>
    <xf numFmtId="0" fontId="4" fillId="16" borderId="30" xfId="0" applyFont="1" applyFill="1" applyBorder="1" applyAlignment="1" applyProtection="1">
      <protection locked="0"/>
    </xf>
    <xf numFmtId="0" fontId="12" fillId="6" borderId="30" xfId="0" applyFont="1" applyFill="1" applyBorder="1" applyAlignment="1" applyProtection="1">
      <protection locked="0"/>
    </xf>
    <xf numFmtId="0" fontId="12" fillId="12" borderId="30" xfId="0" applyFont="1" applyFill="1" applyBorder="1" applyAlignment="1" applyProtection="1">
      <protection locked="0"/>
    </xf>
    <xf numFmtId="0" fontId="12" fillId="17" borderId="30" xfId="0" applyFont="1" applyFill="1" applyBorder="1" applyAlignment="1" applyProtection="1">
      <protection locked="0"/>
    </xf>
    <xf numFmtId="0" fontId="12" fillId="21" borderId="30" xfId="0" applyFont="1" applyFill="1" applyBorder="1" applyAlignment="1" applyProtection="1">
      <protection locked="0"/>
    </xf>
    <xf numFmtId="0" fontId="4" fillId="13" borderId="37" xfId="0" applyFont="1" applyFill="1" applyBorder="1" applyAlignment="1" applyProtection="1">
      <protection locked="0"/>
    </xf>
    <xf numFmtId="0" fontId="12" fillId="17" borderId="31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3" fillId="2" borderId="0" xfId="0" applyFont="1" applyFill="1" applyBorder="1" applyAlignment="1" applyProtection="1">
      <protection locked="0"/>
    </xf>
    <xf numFmtId="0" fontId="43" fillId="2" borderId="0" xfId="0" applyFont="1" applyFill="1" applyBorder="1" applyAlignment="1" applyProtection="1">
      <alignment horizontal="center"/>
      <protection locked="0"/>
    </xf>
    <xf numFmtId="0" fontId="3" fillId="2" borderId="36" xfId="0" applyFont="1" applyFill="1" applyBorder="1" applyProtection="1">
      <protection locked="0"/>
    </xf>
    <xf numFmtId="0" fontId="46" fillId="45" borderId="21" xfId="0" applyFont="1" applyFill="1" applyBorder="1" applyAlignment="1" applyProtection="1">
      <alignment horizontal="center"/>
      <protection locked="0"/>
    </xf>
    <xf numFmtId="0" fontId="32" fillId="3" borderId="21" xfId="0" applyFont="1" applyFill="1" applyBorder="1" applyAlignment="1" applyProtection="1">
      <alignment horizontal="center"/>
      <protection locked="0"/>
    </xf>
    <xf numFmtId="0" fontId="32" fillId="2" borderId="21" xfId="0" applyFont="1" applyFill="1" applyBorder="1" applyAlignment="1" applyProtection="1">
      <alignment horizontal="center"/>
      <protection locked="0"/>
    </xf>
    <xf numFmtId="0" fontId="39" fillId="24" borderId="27" xfId="0" applyFont="1" applyFill="1" applyBorder="1" applyAlignment="1" applyProtection="1">
      <alignment horizontal="left"/>
      <protection locked="0"/>
    </xf>
    <xf numFmtId="0" fontId="23" fillId="2" borderId="0" xfId="0" applyFont="1" applyFill="1" applyAlignment="1" applyProtection="1">
      <alignment horizontal="center"/>
      <protection locked="0"/>
    </xf>
    <xf numFmtId="49" fontId="47" fillId="47" borderId="16" xfId="0" applyNumberFormat="1" applyFont="1" applyFill="1" applyBorder="1" applyAlignment="1" applyProtection="1">
      <alignment horizontal="center"/>
      <protection locked="0"/>
    </xf>
    <xf numFmtId="0" fontId="31" fillId="2" borderId="15" xfId="0" applyFont="1" applyFill="1" applyBorder="1" applyAlignment="1" applyProtection="1">
      <alignment horizontal="left"/>
      <protection locked="0"/>
    </xf>
    <xf numFmtId="0" fontId="23" fillId="2" borderId="0" xfId="0" applyFont="1" applyFill="1" applyBorder="1" applyAlignment="1" applyProtection="1">
      <alignment horizontal="left"/>
      <protection locked="0"/>
    </xf>
    <xf numFmtId="0" fontId="31" fillId="2" borderId="0" xfId="0" applyFont="1" applyFill="1" applyBorder="1" applyAlignment="1" applyProtection="1">
      <alignment horizontal="left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23" fillId="2" borderId="15" xfId="0" applyFont="1" applyFill="1" applyBorder="1" applyAlignment="1" applyProtection="1">
      <alignment horizontal="left"/>
      <protection locked="0"/>
    </xf>
    <xf numFmtId="0" fontId="18" fillId="2" borderId="15" xfId="0" applyFont="1" applyFill="1" applyBorder="1" applyAlignment="1" applyProtection="1">
      <alignment horizontal="left"/>
      <protection locked="0"/>
    </xf>
    <xf numFmtId="0" fontId="18" fillId="2" borderId="0" xfId="0" applyFont="1" applyFill="1" applyBorder="1" applyAlignment="1" applyProtection="1">
      <alignment horizontal="left"/>
      <protection locked="0"/>
    </xf>
    <xf numFmtId="0" fontId="22" fillId="2" borderId="15" xfId="0" applyFont="1" applyFill="1" applyBorder="1" applyAlignment="1" applyProtection="1">
      <alignment horizontal="left"/>
      <protection locked="0"/>
    </xf>
    <xf numFmtId="0" fontId="52" fillId="2" borderId="15" xfId="0" applyFont="1" applyFill="1" applyBorder="1" applyAlignment="1" applyProtection="1">
      <alignment horizontal="left"/>
      <protection locked="0"/>
    </xf>
    <xf numFmtId="0" fontId="52" fillId="2" borderId="0" xfId="0" applyFont="1" applyFill="1" applyBorder="1" applyAlignment="1" applyProtection="1">
      <alignment horizontal="left"/>
      <protection locked="0"/>
    </xf>
    <xf numFmtId="164" fontId="2" fillId="2" borderId="0" xfId="0" applyNumberFormat="1" applyFont="1" applyFill="1" applyBorder="1" applyAlignment="1" applyProtection="1">
      <alignment horizontal="center"/>
    </xf>
    <xf numFmtId="164" fontId="15" fillId="8" borderId="16" xfId="0" applyNumberFormat="1" applyFont="1" applyFill="1" applyBorder="1" applyAlignment="1" applyProtection="1">
      <alignment horizontal="center"/>
    </xf>
    <xf numFmtId="0" fontId="26" fillId="37" borderId="24" xfId="0" applyFont="1" applyFill="1" applyBorder="1" applyAlignment="1" applyProtection="1">
      <alignment horizontal="center" vertical="center"/>
    </xf>
    <xf numFmtId="0" fontId="19" fillId="2" borderId="39" xfId="0" applyFont="1" applyFill="1" applyBorder="1" applyAlignment="1" applyProtection="1">
      <alignment horizontal="center"/>
      <protection locked="0"/>
    </xf>
    <xf numFmtId="0" fontId="46" fillId="45" borderId="35" xfId="0" applyFont="1" applyFill="1" applyBorder="1" applyAlignment="1" applyProtection="1">
      <alignment horizontal="center"/>
      <protection locked="0"/>
    </xf>
    <xf numFmtId="0" fontId="32" fillId="3" borderId="43" xfId="0" applyFont="1" applyFill="1" applyBorder="1" applyAlignment="1" applyProtection="1">
      <alignment horizontal="center"/>
      <protection locked="0"/>
    </xf>
    <xf numFmtId="49" fontId="29" fillId="42" borderId="44" xfId="0" applyNumberFormat="1" applyFont="1" applyFill="1" applyBorder="1" applyAlignment="1" applyProtection="1">
      <alignment horizontal="center"/>
      <protection locked="0"/>
    </xf>
    <xf numFmtId="49" fontId="29" fillId="42" borderId="45" xfId="0" applyNumberFormat="1" applyFont="1" applyFill="1" applyBorder="1" applyAlignment="1" applyProtection="1">
      <alignment horizontal="center"/>
      <protection locked="0"/>
    </xf>
    <xf numFmtId="49" fontId="15" fillId="43" borderId="16" xfId="0" applyNumberFormat="1" applyFont="1" applyFill="1" applyBorder="1" applyAlignment="1" applyProtection="1">
      <alignment horizontal="center"/>
      <protection locked="0"/>
    </xf>
    <xf numFmtId="49" fontId="29" fillId="42" borderId="23" xfId="0" applyNumberFormat="1" applyFont="1" applyFill="1" applyBorder="1" applyAlignment="1" applyProtection="1">
      <alignment horizontal="center"/>
      <protection locked="0"/>
    </xf>
    <xf numFmtId="49" fontId="29" fillId="42" borderId="47" xfId="0" applyNumberFormat="1" applyFont="1" applyFill="1" applyBorder="1" applyAlignment="1" applyProtection="1">
      <alignment horizontal="center"/>
      <protection locked="0"/>
    </xf>
    <xf numFmtId="49" fontId="29" fillId="42" borderId="48" xfId="0" applyNumberFormat="1" applyFont="1" applyFill="1" applyBorder="1" applyAlignment="1" applyProtection="1">
      <alignment horizontal="center"/>
      <protection locked="0"/>
    </xf>
    <xf numFmtId="49" fontId="29" fillId="42" borderId="49" xfId="0" applyNumberFormat="1" applyFont="1" applyFill="1" applyBorder="1" applyAlignment="1" applyProtection="1">
      <alignment horizontal="center"/>
      <protection locked="0"/>
    </xf>
    <xf numFmtId="49" fontId="50" fillId="44" borderId="23" xfId="0" applyNumberFormat="1" applyFont="1" applyFill="1" applyBorder="1" applyAlignment="1" applyProtection="1">
      <alignment horizontal="center"/>
      <protection locked="0"/>
    </xf>
    <xf numFmtId="49" fontId="29" fillId="42" borderId="50" xfId="0" applyNumberFormat="1" applyFont="1" applyFill="1" applyBorder="1" applyAlignment="1" applyProtection="1">
      <alignment horizontal="center"/>
      <protection locked="0"/>
    </xf>
    <xf numFmtId="49" fontId="29" fillId="42" borderId="51" xfId="0" applyNumberFormat="1" applyFont="1" applyFill="1" applyBorder="1" applyAlignment="1" applyProtection="1">
      <alignment horizontal="center"/>
      <protection locked="0"/>
    </xf>
    <xf numFmtId="49" fontId="47" fillId="47" borderId="17" xfId="0" applyNumberFormat="1" applyFont="1" applyFill="1" applyBorder="1" applyAlignment="1" applyProtection="1">
      <alignment horizontal="center"/>
      <protection locked="0"/>
    </xf>
    <xf numFmtId="49" fontId="29" fillId="42" borderId="52" xfId="0" applyNumberFormat="1" applyFont="1" applyFill="1" applyBorder="1" applyAlignment="1" applyProtection="1">
      <alignment horizontal="center"/>
      <protection locked="0"/>
    </xf>
    <xf numFmtId="49" fontId="47" fillId="47" borderId="46" xfId="0" applyNumberFormat="1" applyFont="1" applyFill="1" applyBorder="1" applyAlignment="1" applyProtection="1">
      <alignment horizontal="center"/>
      <protection locked="0"/>
    </xf>
    <xf numFmtId="49" fontId="27" fillId="43" borderId="16" xfId="0" applyNumberFormat="1" applyFont="1" applyFill="1" applyBorder="1" applyAlignment="1" applyProtection="1">
      <alignment horizontal="center"/>
      <protection locked="0"/>
    </xf>
    <xf numFmtId="49" fontId="29" fillId="42" borderId="53" xfId="0" applyNumberFormat="1" applyFont="1" applyFill="1" applyBorder="1" applyAlignment="1" applyProtection="1">
      <alignment horizontal="center"/>
      <protection locked="0"/>
    </xf>
    <xf numFmtId="49" fontId="50" fillId="44" borderId="54" xfId="0" applyNumberFormat="1" applyFont="1" applyFill="1" applyBorder="1" applyAlignment="1" applyProtection="1">
      <alignment horizontal="center"/>
      <protection locked="0"/>
    </xf>
    <xf numFmtId="49" fontId="29" fillId="42" borderId="54" xfId="0" applyNumberFormat="1" applyFont="1" applyFill="1" applyBorder="1" applyAlignment="1" applyProtection="1">
      <alignment horizontal="center"/>
      <protection locked="0"/>
    </xf>
    <xf numFmtId="49" fontId="15" fillId="43" borderId="55" xfId="0" applyNumberFormat="1" applyFont="1" applyFill="1" applyBorder="1" applyAlignment="1" applyProtection="1">
      <alignment horizontal="center"/>
      <protection locked="0"/>
    </xf>
    <xf numFmtId="49" fontId="29" fillId="42" borderId="56" xfId="0" applyNumberFormat="1" applyFont="1" applyFill="1" applyBorder="1" applyAlignment="1" applyProtection="1">
      <alignment horizontal="center"/>
      <protection locked="0"/>
    </xf>
    <xf numFmtId="0" fontId="32" fillId="3" borderId="26" xfId="0" applyFont="1" applyFill="1" applyBorder="1" applyAlignment="1" applyProtection="1">
      <alignment horizontal="center"/>
      <protection locked="0"/>
    </xf>
    <xf numFmtId="49" fontId="29" fillId="42" borderId="58" xfId="0" applyNumberFormat="1" applyFont="1" applyFill="1" applyBorder="1" applyAlignment="1" applyProtection="1">
      <alignment horizontal="center"/>
      <protection locked="0"/>
    </xf>
    <xf numFmtId="49" fontId="50" fillId="44" borderId="5" xfId="0" applyNumberFormat="1" applyFont="1" applyFill="1" applyBorder="1" applyAlignment="1" applyProtection="1">
      <alignment horizontal="center"/>
      <protection locked="0"/>
    </xf>
    <xf numFmtId="49" fontId="29" fillId="42" borderId="5" xfId="0" applyNumberFormat="1" applyFont="1" applyFill="1" applyBorder="1" applyAlignment="1" applyProtection="1">
      <alignment horizontal="center"/>
      <protection locked="0"/>
    </xf>
    <xf numFmtId="49" fontId="29" fillId="42" borderId="59" xfId="0" applyNumberFormat="1" applyFont="1" applyFill="1" applyBorder="1" applyAlignment="1" applyProtection="1">
      <alignment horizontal="center"/>
      <protection locked="0"/>
    </xf>
    <xf numFmtId="0" fontId="46" fillId="45" borderId="61" xfId="0" applyFont="1" applyFill="1" applyBorder="1" applyAlignment="1" applyProtection="1">
      <alignment horizontal="center"/>
      <protection locked="0"/>
    </xf>
    <xf numFmtId="49" fontId="29" fillId="42" borderId="62" xfId="0" applyNumberFormat="1" applyFont="1" applyFill="1" applyBorder="1" applyAlignment="1" applyProtection="1">
      <alignment horizontal="center"/>
      <protection locked="0"/>
    </xf>
    <xf numFmtId="49" fontId="29" fillId="42" borderId="63" xfId="0" applyNumberFormat="1" applyFont="1" applyFill="1" applyBorder="1" applyAlignment="1" applyProtection="1">
      <alignment horizontal="center"/>
      <protection locked="0"/>
    </xf>
    <xf numFmtId="49" fontId="47" fillId="47" borderId="64" xfId="0" applyNumberFormat="1" applyFont="1" applyFill="1" applyBorder="1" applyAlignment="1" applyProtection="1">
      <alignment horizontal="center"/>
      <protection locked="0"/>
    </xf>
    <xf numFmtId="49" fontId="29" fillId="42" borderId="65" xfId="0" applyNumberFormat="1" applyFont="1" applyFill="1" applyBorder="1" applyAlignment="1" applyProtection="1">
      <alignment horizontal="center"/>
      <protection locked="0"/>
    </xf>
    <xf numFmtId="0" fontId="49" fillId="45" borderId="35" xfId="0" applyFont="1" applyFill="1" applyBorder="1" applyAlignment="1" applyProtection="1">
      <alignment horizontal="center"/>
      <protection locked="0"/>
    </xf>
    <xf numFmtId="49" fontId="29" fillId="42" borderId="34" xfId="0" applyNumberFormat="1" applyFont="1" applyFill="1" applyBorder="1" applyAlignment="1" applyProtection="1">
      <alignment horizontal="center"/>
      <protection locked="0"/>
    </xf>
    <xf numFmtId="49" fontId="50" fillId="44" borderId="34" xfId="0" applyNumberFormat="1" applyFont="1" applyFill="1" applyBorder="1" applyAlignment="1" applyProtection="1">
      <alignment horizontal="center"/>
      <protection locked="0"/>
    </xf>
    <xf numFmtId="49" fontId="29" fillId="42" borderId="39" xfId="0" applyNumberFormat="1" applyFont="1" applyFill="1" applyBorder="1" applyAlignment="1" applyProtection="1">
      <alignment horizontal="center"/>
      <protection locked="0"/>
    </xf>
    <xf numFmtId="0" fontId="49" fillId="45" borderId="61" xfId="0" applyFont="1" applyFill="1" applyBorder="1" applyAlignment="1" applyProtection="1">
      <alignment horizontal="center"/>
      <protection locked="0"/>
    </xf>
    <xf numFmtId="49" fontId="15" fillId="43" borderId="64" xfId="0" applyNumberFormat="1" applyFont="1" applyFill="1" applyBorder="1" applyAlignment="1" applyProtection="1">
      <alignment horizontal="center"/>
      <protection locked="0"/>
    </xf>
    <xf numFmtId="0" fontId="3" fillId="46" borderId="66" xfId="0" applyFont="1" applyFill="1" applyBorder="1" applyProtection="1">
      <protection locked="0"/>
    </xf>
    <xf numFmtId="0" fontId="45" fillId="46" borderId="66" xfId="1" applyFont="1" applyFill="1" applyBorder="1" applyProtection="1">
      <protection locked="0"/>
    </xf>
    <xf numFmtId="0" fontId="3" fillId="46" borderId="41" xfId="0" applyFont="1" applyFill="1" applyBorder="1" applyProtection="1">
      <protection locked="0"/>
    </xf>
    <xf numFmtId="0" fontId="3" fillId="46" borderId="67" xfId="0" applyFont="1" applyFill="1" applyBorder="1" applyProtection="1">
      <protection locked="0"/>
    </xf>
    <xf numFmtId="0" fontId="32" fillId="2" borderId="68" xfId="0" applyFont="1" applyFill="1" applyBorder="1" applyAlignment="1" applyProtection="1">
      <alignment horizontal="center"/>
      <protection locked="0"/>
    </xf>
    <xf numFmtId="0" fontId="32" fillId="2" borderId="43" xfId="0" applyFont="1" applyFill="1" applyBorder="1" applyAlignment="1" applyProtection="1">
      <alignment horizontal="center"/>
      <protection locked="0"/>
    </xf>
    <xf numFmtId="49" fontId="29" fillId="42" borderId="64" xfId="0" applyNumberFormat="1" applyFont="1" applyFill="1" applyBorder="1" applyAlignment="1" applyProtection="1">
      <alignment horizontal="center"/>
      <protection locked="0"/>
    </xf>
    <xf numFmtId="49" fontId="29" fillId="42" borderId="16" xfId="0" applyNumberFormat="1" applyFont="1" applyFill="1" applyBorder="1" applyAlignment="1" applyProtection="1">
      <alignment horizontal="center"/>
      <protection locked="0"/>
    </xf>
    <xf numFmtId="49" fontId="29" fillId="42" borderId="55" xfId="0" applyNumberFormat="1" applyFont="1" applyFill="1" applyBorder="1" applyAlignment="1" applyProtection="1">
      <alignment horizontal="center"/>
      <protection locked="0"/>
    </xf>
    <xf numFmtId="49" fontId="47" fillId="47" borderId="55" xfId="0" applyNumberFormat="1" applyFont="1" applyFill="1" applyBorder="1" applyAlignment="1" applyProtection="1">
      <alignment horizontal="center"/>
      <protection locked="0"/>
    </xf>
    <xf numFmtId="0" fontId="6" fillId="19" borderId="3" xfId="0" applyNumberFormat="1" applyFont="1" applyFill="1" applyBorder="1" applyAlignment="1" applyProtection="1">
      <alignment horizontal="center" vertical="center"/>
      <protection locked="0"/>
    </xf>
    <xf numFmtId="0" fontId="49" fillId="3" borderId="69" xfId="0" applyFont="1" applyFill="1" applyBorder="1" applyAlignment="1" applyProtection="1">
      <alignment horizontal="center"/>
      <protection locked="0"/>
    </xf>
    <xf numFmtId="49" fontId="29" fillId="42" borderId="70" xfId="0" applyNumberFormat="1" applyFont="1" applyFill="1" applyBorder="1" applyAlignment="1" applyProtection="1">
      <alignment horizontal="center"/>
      <protection locked="0"/>
    </xf>
    <xf numFmtId="49" fontId="10" fillId="49" borderId="71" xfId="0" applyNumberFormat="1" applyFont="1" applyFill="1" applyBorder="1" applyAlignment="1" applyProtection="1">
      <alignment horizontal="center"/>
      <protection locked="0"/>
    </xf>
    <xf numFmtId="49" fontId="29" fillId="42" borderId="57" xfId="0" applyNumberFormat="1" applyFont="1" applyFill="1" applyBorder="1" applyAlignment="1" applyProtection="1">
      <alignment horizontal="center"/>
      <protection locked="0"/>
    </xf>
    <xf numFmtId="1" fontId="40" fillId="2" borderId="14" xfId="0" applyNumberFormat="1" applyFont="1" applyFill="1" applyBorder="1" applyAlignment="1" applyProtection="1">
      <alignment horizontal="center"/>
    </xf>
    <xf numFmtId="1" fontId="38" fillId="2" borderId="0" xfId="0" applyNumberFormat="1" applyFont="1" applyFill="1" applyAlignment="1" applyProtection="1">
      <alignment horizontal="center"/>
    </xf>
    <xf numFmtId="1" fontId="41" fillId="2" borderId="0" xfId="0" applyNumberFormat="1" applyFont="1" applyFill="1" applyBorder="1" applyAlignment="1" applyProtection="1">
      <alignment horizontal="center"/>
    </xf>
    <xf numFmtId="164" fontId="2" fillId="2" borderId="0" xfId="0" applyNumberFormat="1" applyFont="1" applyFill="1" applyProtection="1"/>
    <xf numFmtId="164" fontId="2" fillId="2" borderId="0" xfId="0" applyNumberFormat="1" applyFont="1" applyFill="1" applyBorder="1" applyProtection="1"/>
    <xf numFmtId="164" fontId="1" fillId="2" borderId="0" xfId="0" applyNumberFormat="1" applyFont="1" applyFill="1" applyBorder="1" applyProtection="1"/>
    <xf numFmtId="164" fontId="1" fillId="2" borderId="34" xfId="0" applyNumberFormat="1" applyFont="1" applyFill="1" applyBorder="1" applyProtection="1"/>
    <xf numFmtId="164" fontId="40" fillId="7" borderId="9" xfId="0" applyNumberFormat="1" applyFont="1" applyFill="1" applyBorder="1" applyAlignment="1" applyProtection="1">
      <alignment horizontal="center"/>
    </xf>
    <xf numFmtId="1" fontId="4" fillId="14" borderId="9" xfId="0" applyNumberFormat="1" applyFont="1" applyFill="1" applyBorder="1" applyAlignment="1" applyProtection="1"/>
    <xf numFmtId="0" fontId="0" fillId="2" borderId="0" xfId="0" applyFont="1" applyFill="1" applyBorder="1" applyProtection="1"/>
    <xf numFmtId="0" fontId="0" fillId="2" borderId="0" xfId="0" applyFill="1" applyAlignment="1" applyProtection="1">
      <alignment vertical="top"/>
      <protection locked="0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19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Alignment="1" applyProtection="1">
      <alignment horizontal="center" vertical="center"/>
      <protection locked="0"/>
    </xf>
    <xf numFmtId="0" fontId="26" fillId="51" borderId="24" xfId="0" applyFont="1" applyFill="1" applyBorder="1" applyAlignment="1" applyProtection="1">
      <alignment horizontal="center" vertical="center"/>
    </xf>
    <xf numFmtId="9" fontId="15" fillId="2" borderId="0" xfId="0" applyNumberFormat="1" applyFont="1" applyFill="1" applyBorder="1" applyAlignment="1" applyProtection="1">
      <alignment horizontal="center"/>
    </xf>
    <xf numFmtId="0" fontId="53" fillId="2" borderId="34" xfId="0" applyFont="1" applyFill="1" applyBorder="1" applyProtection="1"/>
    <xf numFmtId="1" fontId="15" fillId="4" borderId="2" xfId="0" applyNumberFormat="1" applyFont="1" applyFill="1" applyBorder="1" applyAlignment="1" applyProtection="1">
      <alignment horizontal="center"/>
    </xf>
    <xf numFmtId="9" fontId="53" fillId="2" borderId="0" xfId="0" applyNumberFormat="1" applyFont="1" applyFill="1" applyBorder="1" applyProtection="1"/>
    <xf numFmtId="9" fontId="53" fillId="2" borderId="0" xfId="0" applyNumberFormat="1" applyFont="1" applyFill="1" applyProtection="1"/>
    <xf numFmtId="0" fontId="53" fillId="2" borderId="0" xfId="0" applyFont="1" applyFill="1" applyBorder="1" applyProtection="1"/>
    <xf numFmtId="9" fontId="15" fillId="2" borderId="14" xfId="0" applyNumberFormat="1" applyFont="1" applyFill="1" applyBorder="1" applyAlignment="1" applyProtection="1">
      <alignment horizontal="center"/>
    </xf>
    <xf numFmtId="9" fontId="53" fillId="2" borderId="34" xfId="0" applyNumberFormat="1" applyFont="1" applyFill="1" applyBorder="1" applyProtection="1"/>
    <xf numFmtId="1" fontId="56" fillId="2" borderId="0" xfId="0" applyNumberFormat="1" applyFont="1" applyFill="1" applyBorder="1" applyAlignment="1" applyProtection="1">
      <alignment horizontal="center"/>
    </xf>
    <xf numFmtId="1" fontId="57" fillId="2" borderId="34" xfId="0" applyNumberFormat="1" applyFont="1" applyFill="1" applyBorder="1" applyProtection="1"/>
    <xf numFmtId="1" fontId="56" fillId="4" borderId="4" xfId="0" applyNumberFormat="1" applyFont="1" applyFill="1" applyBorder="1" applyAlignment="1" applyProtection="1">
      <alignment horizontal="center"/>
    </xf>
    <xf numFmtId="1" fontId="57" fillId="2" borderId="0" xfId="0" applyNumberFormat="1" applyFont="1" applyFill="1" applyBorder="1" applyProtection="1"/>
    <xf numFmtId="1" fontId="57" fillId="2" borderId="0" xfId="0" applyNumberFormat="1" applyFont="1" applyFill="1" applyProtection="1"/>
    <xf numFmtId="1" fontId="56" fillId="2" borderId="14" xfId="0" applyNumberFormat="1" applyFont="1" applyFill="1" applyBorder="1" applyAlignment="1" applyProtection="1">
      <alignment horizontal="center"/>
    </xf>
    <xf numFmtId="1" fontId="58" fillId="18" borderId="9" xfId="0" applyNumberFormat="1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vertical="top"/>
      <protection locked="0"/>
    </xf>
    <xf numFmtId="0" fontId="4" fillId="37" borderId="4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14" fillId="5" borderId="18" xfId="0" applyFont="1" applyFill="1" applyBorder="1" applyAlignment="1" applyProtection="1">
      <alignment vertical="top"/>
      <protection locked="0"/>
    </xf>
    <xf numFmtId="0" fontId="34" fillId="2" borderId="33" xfId="0" applyFont="1" applyFill="1" applyBorder="1" applyAlignment="1" applyProtection="1">
      <alignment vertical="top"/>
      <protection locked="0"/>
    </xf>
    <xf numFmtId="0" fontId="30" fillId="2" borderId="32" xfId="0" applyFont="1" applyFill="1" applyBorder="1" applyAlignment="1" applyProtection="1">
      <alignment vertical="top"/>
      <protection locked="0"/>
    </xf>
    <xf numFmtId="0" fontId="28" fillId="2" borderId="0" xfId="0" applyFont="1" applyFill="1" applyBorder="1" applyAlignment="1" applyProtection="1">
      <protection locked="0"/>
    </xf>
    <xf numFmtId="0" fontId="4" fillId="37" borderId="6" xfId="0" applyFont="1" applyFill="1" applyBorder="1" applyAlignment="1" applyProtection="1">
      <alignment vertical="top"/>
      <protection locked="0"/>
    </xf>
    <xf numFmtId="0" fontId="4" fillId="51" borderId="4" xfId="0" applyFont="1" applyFill="1" applyBorder="1" applyAlignment="1" applyProtection="1">
      <alignment vertical="top"/>
      <protection locked="0"/>
    </xf>
    <xf numFmtId="0" fontId="13" fillId="26" borderId="25" xfId="0" applyFont="1" applyFill="1" applyBorder="1" applyAlignment="1" applyProtection="1">
      <alignment horizontal="right" vertical="top"/>
      <protection locked="0"/>
    </xf>
    <xf numFmtId="1" fontId="59" fillId="14" borderId="73" xfId="0" applyNumberFormat="1" applyFont="1" applyFill="1" applyBorder="1" applyAlignment="1" applyProtection="1">
      <alignment horizontal="center" vertical="center"/>
    </xf>
    <xf numFmtId="9" fontId="12" fillId="18" borderId="8" xfId="0" applyNumberFormat="1" applyFont="1" applyFill="1" applyBorder="1" applyAlignment="1" applyProtection="1">
      <alignment horizontal="left"/>
    </xf>
    <xf numFmtId="164" fontId="4" fillId="38" borderId="8" xfId="0" applyNumberFormat="1" applyFont="1" applyFill="1" applyBorder="1" applyAlignment="1" applyProtection="1">
      <alignment horizontal="left"/>
    </xf>
    <xf numFmtId="1" fontId="4" fillId="38" borderId="7" xfId="0" applyNumberFormat="1" applyFont="1" applyFill="1" applyBorder="1" applyAlignment="1" applyProtection="1">
      <alignment horizontal="center"/>
    </xf>
    <xf numFmtId="164" fontId="4" fillId="18" borderId="7" xfId="0" applyNumberFormat="1" applyFont="1" applyFill="1" applyBorder="1" applyAlignment="1" applyProtection="1">
      <alignment horizontal="center"/>
    </xf>
    <xf numFmtId="0" fontId="21" fillId="37" borderId="4" xfId="0" applyFont="1" applyFill="1" applyBorder="1" applyAlignment="1" applyProtection="1">
      <alignment vertical="top"/>
      <protection locked="0"/>
    </xf>
    <xf numFmtId="0" fontId="12" fillId="37" borderId="4" xfId="0" applyFont="1" applyFill="1" applyBorder="1" applyAlignment="1" applyProtection="1">
      <alignment vertical="top"/>
      <protection locked="0"/>
    </xf>
    <xf numFmtId="164" fontId="61" fillId="2" borderId="10" xfId="0" applyNumberFormat="1" applyFont="1" applyFill="1" applyBorder="1" applyAlignment="1" applyProtection="1">
      <alignment horizontal="center" vertical="center"/>
      <protection locked="0"/>
    </xf>
    <xf numFmtId="169" fontId="60" fillId="23" borderId="13" xfId="0" applyNumberFormat="1" applyFont="1" applyFill="1" applyBorder="1" applyAlignment="1" applyProtection="1">
      <alignment horizontal="center" vertical="center"/>
    </xf>
    <xf numFmtId="167" fontId="62" fillId="2" borderId="10" xfId="0" applyNumberFormat="1" applyFont="1" applyFill="1" applyBorder="1" applyAlignment="1" applyProtection="1">
      <alignment horizontal="center" vertical="top"/>
      <protection locked="0"/>
    </xf>
    <xf numFmtId="0" fontId="63" fillId="19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Protection="1">
      <protection locked="0"/>
    </xf>
    <xf numFmtId="1" fontId="66" fillId="2" borderId="0" xfId="0" applyNumberFormat="1" applyFont="1" applyFill="1" applyBorder="1" applyProtection="1"/>
    <xf numFmtId="164" fontId="65" fillId="2" borderId="0" xfId="0" applyNumberFormat="1" applyFont="1" applyFill="1" applyBorder="1" applyProtection="1"/>
    <xf numFmtId="1" fontId="67" fillId="2" borderId="0" xfId="0" applyNumberFormat="1" applyFont="1" applyFill="1" applyBorder="1" applyProtection="1"/>
    <xf numFmtId="0" fontId="68" fillId="2" borderId="0" xfId="0" applyFont="1" applyFill="1" applyBorder="1" applyProtection="1"/>
    <xf numFmtId="0" fontId="2" fillId="23" borderId="72" xfId="2" applyFont="1" applyFill="1" applyBorder="1" applyAlignment="1" applyProtection="1">
      <alignment horizontal="center" vertical="center"/>
      <protection locked="0"/>
    </xf>
    <xf numFmtId="9" fontId="41" fillId="6" borderId="9" xfId="0" applyNumberFormat="1" applyFont="1" applyFill="1" applyBorder="1" applyAlignment="1" applyProtection="1">
      <alignment horizontal="center" vertical="center"/>
    </xf>
    <xf numFmtId="164" fontId="41" fillId="6" borderId="8" xfId="0" applyNumberFormat="1" applyFont="1" applyFill="1" applyBorder="1" applyAlignment="1" applyProtection="1">
      <alignment horizontal="left" vertical="center"/>
    </xf>
    <xf numFmtId="9" fontId="55" fillId="9" borderId="75" xfId="0" applyNumberFormat="1" applyFont="1" applyFill="1" applyBorder="1" applyAlignment="1" applyProtection="1">
      <alignment horizontal="center" vertical="center"/>
    </xf>
    <xf numFmtId="9" fontId="55" fillId="9" borderId="12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9" borderId="11" xfId="0" applyFont="1" applyFill="1" applyBorder="1" applyAlignment="1" applyProtection="1">
      <alignment horizontal="center" vertical="center"/>
    </xf>
    <xf numFmtId="0" fontId="54" fillId="5" borderId="21" xfId="0" applyFont="1" applyFill="1" applyBorder="1" applyAlignment="1" applyProtection="1">
      <alignment horizontal="left"/>
      <protection locked="0"/>
    </xf>
    <xf numFmtId="0" fontId="54" fillId="52" borderId="21" xfId="0" applyFont="1" applyFill="1" applyBorder="1" applyAlignment="1" applyProtection="1">
      <alignment horizontal="left"/>
      <protection locked="0"/>
    </xf>
    <xf numFmtId="0" fontId="54" fillId="19" borderId="21" xfId="0" applyFont="1" applyFill="1" applyBorder="1" applyAlignment="1" applyProtection="1">
      <alignment horizontal="left"/>
      <protection locked="0"/>
    </xf>
    <xf numFmtId="0" fontId="54" fillId="35" borderId="21" xfId="0" applyFont="1" applyFill="1" applyBorder="1" applyAlignment="1" applyProtection="1">
      <alignment horizontal="left"/>
      <protection locked="0"/>
    </xf>
    <xf numFmtId="0" fontId="54" fillId="33" borderId="21" xfId="0" applyFont="1" applyFill="1" applyBorder="1" applyAlignment="1" applyProtection="1">
      <alignment horizontal="left"/>
      <protection locked="0"/>
    </xf>
    <xf numFmtId="0" fontId="54" fillId="29" borderId="21" xfId="0" applyFont="1" applyFill="1" applyBorder="1" applyAlignment="1" applyProtection="1">
      <alignment horizontal="left"/>
      <protection locked="0"/>
    </xf>
    <xf numFmtId="0" fontId="54" fillId="34" borderId="21" xfId="0" applyFont="1" applyFill="1" applyBorder="1" applyAlignment="1" applyProtection="1">
      <alignment horizontal="left"/>
      <protection locked="0"/>
    </xf>
    <xf numFmtId="0" fontId="54" fillId="28" borderId="21" xfId="0" applyFont="1" applyFill="1" applyBorder="1" applyAlignment="1" applyProtection="1">
      <alignment horizontal="left"/>
      <protection locked="0"/>
    </xf>
    <xf numFmtId="0" fontId="54" fillId="39" borderId="21" xfId="0" applyFont="1" applyFill="1" applyBorder="1" applyAlignment="1" applyProtection="1">
      <alignment horizontal="left"/>
      <protection locked="0"/>
    </xf>
    <xf numFmtId="0" fontId="54" fillId="40" borderId="21" xfId="0" applyFont="1" applyFill="1" applyBorder="1" applyAlignment="1" applyProtection="1">
      <alignment horizontal="left"/>
      <protection locked="0"/>
    </xf>
    <xf numFmtId="0" fontId="43" fillId="53" borderId="21" xfId="0" applyFont="1" applyFill="1" applyBorder="1" applyAlignment="1" applyProtection="1">
      <alignment horizontal="left"/>
      <protection locked="0"/>
    </xf>
    <xf numFmtId="0" fontId="54" fillId="30" borderId="21" xfId="0" applyFont="1" applyFill="1" applyBorder="1" applyAlignment="1" applyProtection="1">
      <alignment horizontal="left"/>
      <protection locked="0"/>
    </xf>
    <xf numFmtId="0" fontId="54" fillId="36" borderId="21" xfId="0" applyFont="1" applyFill="1" applyBorder="1" applyAlignment="1" applyProtection="1">
      <alignment horizontal="left"/>
      <protection locked="0"/>
    </xf>
    <xf numFmtId="0" fontId="54" fillId="27" borderId="21" xfId="0" applyFont="1" applyFill="1" applyBorder="1" applyAlignment="1" applyProtection="1">
      <alignment horizontal="left"/>
      <protection locked="0"/>
    </xf>
    <xf numFmtId="0" fontId="54" fillId="41" borderId="21" xfId="0" applyFont="1" applyFill="1" applyBorder="1" applyAlignment="1" applyProtection="1">
      <alignment horizontal="left"/>
      <protection locked="0"/>
    </xf>
    <xf numFmtId="0" fontId="43" fillId="50" borderId="21" xfId="0" applyFont="1" applyFill="1" applyBorder="1" applyAlignment="1" applyProtection="1">
      <alignment horizontal="left"/>
      <protection locked="0"/>
    </xf>
    <xf numFmtId="0" fontId="54" fillId="32" borderId="21" xfId="0" applyFont="1" applyFill="1" applyBorder="1" applyAlignment="1" applyProtection="1">
      <alignment horizontal="left"/>
      <protection locked="0"/>
    </xf>
    <xf numFmtId="0" fontId="54" fillId="38" borderId="21" xfId="0" applyFont="1" applyFill="1" applyBorder="1" applyAlignment="1" applyProtection="1">
      <alignment horizontal="left"/>
      <protection locked="0"/>
    </xf>
    <xf numFmtId="0" fontId="54" fillId="31" borderId="21" xfId="0" applyFont="1" applyFill="1" applyBorder="1" applyAlignment="1" applyProtection="1">
      <alignment horizontal="left"/>
      <protection locked="0"/>
    </xf>
    <xf numFmtId="0" fontId="54" fillId="48" borderId="21" xfId="0" applyFont="1" applyFill="1" applyBorder="1" applyAlignment="1" applyProtection="1">
      <alignment horizontal="left"/>
      <protection locked="0"/>
    </xf>
    <xf numFmtId="0" fontId="0" fillId="2" borderId="0" xfId="0" applyFont="1" applyFill="1" applyBorder="1" applyAlignment="1" applyProtection="1">
      <alignment horizontal="center"/>
    </xf>
    <xf numFmtId="0" fontId="35" fillId="5" borderId="19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35" fillId="2" borderId="33" xfId="0" applyFont="1" applyFill="1" applyBorder="1" applyAlignment="1" applyProtection="1">
      <alignment horizontal="center" vertical="center"/>
    </xf>
    <xf numFmtId="0" fontId="35" fillId="2" borderId="32" xfId="0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6" fillId="20" borderId="12" xfId="0" applyNumberFormat="1" applyFont="1" applyFill="1" applyBorder="1" applyAlignment="1" applyProtection="1">
      <alignment horizontal="center" vertical="center"/>
      <protection locked="0"/>
    </xf>
    <xf numFmtId="164" fontId="17" fillId="2" borderId="76" xfId="0" applyNumberFormat="1" applyFont="1" applyFill="1" applyBorder="1" applyAlignment="1" applyProtection="1">
      <alignment horizontal="center" vertical="top"/>
      <protection locked="0"/>
    </xf>
    <xf numFmtId="0" fontId="33" fillId="5" borderId="20" xfId="0" applyNumberFormat="1" applyFont="1" applyFill="1" applyBorder="1" applyAlignment="1" applyProtection="1">
      <alignment horizontal="center" vertical="center"/>
      <protection locked="0"/>
    </xf>
    <xf numFmtId="0" fontId="22" fillId="2" borderId="33" xfId="0" applyNumberFormat="1" applyFont="1" applyFill="1" applyBorder="1" applyAlignment="1" applyProtection="1">
      <alignment horizontal="center" vertical="center"/>
      <protection locked="0"/>
    </xf>
    <xf numFmtId="0" fontId="22" fillId="2" borderId="32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16" fillId="2" borderId="0" xfId="0" applyNumberFormat="1" applyFont="1" applyFill="1" applyAlignment="1" applyProtection="1">
      <alignment horizontal="center" vertical="center"/>
      <protection locked="0"/>
    </xf>
    <xf numFmtId="0" fontId="5" fillId="13" borderId="78" xfId="2" applyFont="1" applyFill="1" applyBorder="1" applyAlignment="1" applyProtection="1">
      <alignment horizontal="center" vertical="center"/>
      <protection locked="0"/>
    </xf>
    <xf numFmtId="1" fontId="15" fillId="14" borderId="8" xfId="0" applyNumberFormat="1" applyFont="1" applyFill="1" applyBorder="1" applyAlignment="1" applyProtection="1">
      <alignment horizontal="center"/>
    </xf>
    <xf numFmtId="1" fontId="6" fillId="14" borderId="4" xfId="0" applyNumberFormat="1" applyFont="1" applyFill="1" applyBorder="1" applyAlignment="1" applyProtection="1">
      <alignment horizontal="center"/>
    </xf>
    <xf numFmtId="1" fontId="6" fillId="14" borderId="16" xfId="0" applyNumberFormat="1" applyFont="1" applyFill="1" applyBorder="1" applyAlignment="1" applyProtection="1">
      <alignment horizontal="center"/>
    </xf>
    <xf numFmtId="164" fontId="56" fillId="9" borderId="13" xfId="0" applyNumberFormat="1" applyFont="1" applyFill="1" applyBorder="1" applyAlignment="1" applyProtection="1">
      <alignment horizontal="center" vertical="center"/>
    </xf>
    <xf numFmtId="0" fontId="69" fillId="13" borderId="0" xfId="0" applyFont="1" applyFill="1" applyBorder="1" applyAlignment="1" applyProtection="1">
      <alignment horizontal="center" vertical="center"/>
    </xf>
    <xf numFmtId="0" fontId="0" fillId="2" borderId="14" xfId="0" applyFill="1" applyBorder="1" applyProtection="1"/>
    <xf numFmtId="164" fontId="56" fillId="18" borderId="75" xfId="0" applyNumberFormat="1" applyFont="1" applyFill="1" applyBorder="1" applyAlignment="1" applyProtection="1">
      <alignment horizontal="right"/>
    </xf>
    <xf numFmtId="164" fontId="60" fillId="7" borderId="9" xfId="0" applyNumberFormat="1" applyFont="1" applyFill="1" applyBorder="1" applyAlignment="1" applyProtection="1">
      <alignment horizontal="right"/>
    </xf>
    <xf numFmtId="167" fontId="64" fillId="7" borderId="8" xfId="0" applyNumberFormat="1" applyFont="1" applyFill="1" applyBorder="1" applyAlignment="1" applyProtection="1"/>
    <xf numFmtId="166" fontId="70" fillId="18" borderId="8" xfId="0" applyNumberFormat="1" applyFont="1" applyFill="1" applyBorder="1" applyAlignment="1" applyProtection="1">
      <alignment horizontal="left"/>
    </xf>
    <xf numFmtId="167" fontId="15" fillId="7" borderId="7" xfId="0" applyNumberFormat="1" applyFont="1" applyFill="1" applyBorder="1" applyAlignment="1" applyProtection="1">
      <alignment horizontal="center"/>
    </xf>
    <xf numFmtId="167" fontId="15" fillId="7" borderId="9" xfId="0" applyNumberFormat="1" applyFont="1" applyFill="1" applyBorder="1" applyAlignment="1" applyProtection="1">
      <alignment horizontal="center"/>
    </xf>
    <xf numFmtId="0" fontId="2" fillId="10" borderId="11" xfId="0" applyFont="1" applyFill="1" applyBorder="1" applyAlignment="1" applyProtection="1">
      <alignment horizontal="center" vertical="center"/>
    </xf>
    <xf numFmtId="0" fontId="2" fillId="10" borderId="13" xfId="0" applyFont="1" applyFill="1" applyBorder="1" applyAlignment="1" applyProtection="1">
      <alignment horizontal="center" vertical="center"/>
    </xf>
    <xf numFmtId="168" fontId="56" fillId="18" borderId="7" xfId="0" applyNumberFormat="1" applyFont="1" applyFill="1" applyBorder="1" applyAlignment="1" applyProtection="1">
      <alignment horizontal="center"/>
    </xf>
    <xf numFmtId="168" fontId="56" fillId="18" borderId="9" xfId="0" applyNumberFormat="1" applyFont="1" applyFill="1" applyBorder="1" applyAlignment="1" applyProtection="1">
      <alignment horizontal="center"/>
    </xf>
    <xf numFmtId="0" fontId="2" fillId="13" borderId="77" xfId="0" applyFont="1" applyFill="1" applyBorder="1" applyAlignment="1">
      <alignment horizontal="center" vertical="center"/>
    </xf>
    <xf numFmtId="165" fontId="15" fillId="14" borderId="7" xfId="0" applyNumberFormat="1" applyFont="1" applyFill="1" applyBorder="1" applyAlignment="1" applyProtection="1">
      <alignment horizontal="center"/>
    </xf>
    <xf numFmtId="165" fontId="15" fillId="14" borderId="74" xfId="0" applyNumberFormat="1" applyFont="1" applyFill="1" applyBorder="1" applyAlignment="1" applyProtection="1">
      <alignment horizontal="center"/>
    </xf>
    <xf numFmtId="0" fontId="5" fillId="13" borderId="11" xfId="2" applyFont="1" applyFill="1" applyBorder="1" applyAlignment="1" applyProtection="1">
      <alignment horizontal="center" vertical="center"/>
      <protection locked="0"/>
    </xf>
    <xf numFmtId="0" fontId="5" fillId="13" borderId="13" xfId="2" applyFont="1" applyFill="1" applyBorder="1" applyAlignment="1" applyProtection="1">
      <alignment horizontal="center" vertical="center"/>
      <protection locked="0"/>
    </xf>
    <xf numFmtId="166" fontId="27" fillId="14" borderId="7" xfId="0" applyNumberFormat="1" applyFont="1" applyFill="1" applyBorder="1" applyAlignment="1" applyProtection="1">
      <alignment horizontal="center"/>
    </xf>
    <xf numFmtId="166" fontId="27" fillId="14" borderId="8" xfId="0" applyNumberFormat="1" applyFont="1" applyFill="1" applyBorder="1" applyAlignment="1" applyProtection="1">
      <alignment horizontal="center"/>
    </xf>
    <xf numFmtId="0" fontId="19" fillId="2" borderId="60" xfId="0" applyFont="1" applyFill="1" applyBorder="1" applyAlignment="1" applyProtection="1">
      <alignment horizontal="center"/>
      <protection locked="0"/>
    </xf>
    <xf numFmtId="0" fontId="19" fillId="2" borderId="39" xfId="0" applyFont="1" applyFill="1" applyBorder="1" applyAlignment="1" applyProtection="1">
      <alignment horizontal="center"/>
      <protection locked="0"/>
    </xf>
    <xf numFmtId="0" fontId="19" fillId="2" borderId="42" xfId="0" applyFont="1" applyFill="1" applyBorder="1" applyAlignment="1" applyProtection="1">
      <alignment horizontal="center"/>
      <protection locked="0"/>
    </xf>
    <xf numFmtId="0" fontId="43" fillId="6" borderId="28" xfId="0" applyFont="1" applyFill="1" applyBorder="1" applyAlignment="1" applyProtection="1">
      <alignment horizontal="center" vertical="center"/>
      <protection locked="0"/>
    </xf>
    <xf numFmtId="0" fontId="43" fillId="6" borderId="38" xfId="0" applyFont="1" applyFill="1" applyBorder="1" applyAlignment="1" applyProtection="1">
      <alignment horizontal="center" vertical="center"/>
      <protection locked="0"/>
    </xf>
    <xf numFmtId="0" fontId="43" fillId="6" borderId="29" xfId="0" applyFont="1" applyFill="1" applyBorder="1" applyAlignment="1" applyProtection="1">
      <alignment horizontal="center" vertical="center"/>
      <protection locked="0"/>
    </xf>
    <xf numFmtId="0" fontId="52" fillId="2" borderId="15" xfId="0" applyFont="1" applyFill="1" applyBorder="1" applyAlignment="1" applyProtection="1">
      <alignment horizontal="left"/>
      <protection locked="0"/>
    </xf>
    <xf numFmtId="0" fontId="52" fillId="2" borderId="0" xfId="0" applyFont="1" applyFill="1" applyBorder="1" applyAlignment="1" applyProtection="1">
      <alignment horizontal="left"/>
      <protection locked="0"/>
    </xf>
    <xf numFmtId="0" fontId="19" fillId="2" borderId="40" xfId="0" applyFont="1" applyFill="1" applyBorder="1" applyAlignment="1" applyProtection="1">
      <alignment horizontal="center"/>
      <protection locked="0"/>
    </xf>
    <xf numFmtId="0" fontId="5" fillId="13" borderId="79" xfId="2" applyFont="1" applyFill="1" applyBorder="1" applyAlignment="1" applyProtection="1">
      <alignment horizontal="center" vertical="center"/>
      <protection locked="0"/>
    </xf>
    <xf numFmtId="1" fontId="15" fillId="14" borderId="73" xfId="0" applyNumberFormat="1" applyFont="1" applyFill="1" applyBorder="1" applyAlignment="1" applyProtection="1">
      <alignment horizontal="center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69"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9C0006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  <dxf>
      <font>
        <color rgb="FF008000"/>
      </font>
    </dxf>
    <dxf>
      <font>
        <color rgb="FFC00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C00000"/>
      </font>
    </dxf>
    <dxf>
      <font>
        <color rgb="FF008000"/>
      </font>
    </dxf>
    <dxf>
      <font>
        <color rgb="FF008000"/>
      </font>
    </dxf>
    <dxf>
      <font>
        <color rgb="FFC00000"/>
      </font>
    </dxf>
    <dxf>
      <font>
        <color rgb="FFC00000"/>
      </font>
    </dxf>
    <dxf>
      <font>
        <color rgb="FF008000"/>
      </font>
    </dxf>
    <dxf>
      <font>
        <color rgb="FFC00000"/>
      </font>
    </dxf>
    <dxf>
      <font>
        <color rgb="FF008000"/>
      </font>
    </dxf>
  </dxfs>
  <tableStyles count="0" defaultTableStyle="TableStyleMedium2" defaultPivotStyle="PivotStyleLight16"/>
  <colors>
    <mruColors>
      <color rgb="FF008000"/>
      <color rgb="FF0000FF"/>
      <color rgb="FF00FFFF"/>
      <color rgb="FFC2FEC3"/>
      <color rgb="FFB4B4B4"/>
      <color rgb="FFEAEAEA"/>
      <color rgb="FFE4E4E4"/>
      <color rgb="FF8FAAFF"/>
      <color rgb="FF7999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aludbarcelona.com.es/descargas/estudios/cromo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113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baseColWidth="10" defaultColWidth="10.85546875" defaultRowHeight="15" x14ac:dyDescent="0.25"/>
  <cols>
    <col min="1" max="1" width="26.42578125" style="135" customWidth="1"/>
    <col min="2" max="2" width="11" style="214" customWidth="1"/>
    <col min="3" max="3" width="5.140625" style="139" customWidth="1"/>
    <col min="4" max="4" width="4" style="10" customWidth="1"/>
    <col min="5" max="5" width="4.42578125" style="10" customWidth="1"/>
    <col min="6" max="6" width="3.5703125" style="10" customWidth="1"/>
    <col min="7" max="7" width="3.85546875" style="10" customWidth="1"/>
    <col min="8" max="8" width="4.42578125" style="10" bestFit="1" customWidth="1"/>
    <col min="9" max="10" width="4.42578125" style="10" customWidth="1"/>
    <col min="11" max="11" width="4.140625" style="126" customWidth="1"/>
    <col min="12" max="12" width="4.28515625" style="128" customWidth="1"/>
    <col min="13" max="13" width="4.42578125" style="10" customWidth="1"/>
    <col min="14" max="14" width="5.42578125" style="10" customWidth="1"/>
    <col min="15" max="15" width="4.42578125" style="153" customWidth="1"/>
    <col min="16" max="16" width="4.140625" style="145" customWidth="1"/>
    <col min="17" max="18" width="4.42578125" style="10" customWidth="1"/>
    <col min="19" max="16384" width="10.85546875" style="10"/>
  </cols>
  <sheetData>
    <row r="1" spans="1:18" s="187" customFormat="1" ht="12.75" customHeight="1" thickBot="1" x14ac:dyDescent="0.3">
      <c r="A1" s="182" t="s">
        <v>30</v>
      </c>
      <c r="B1" s="174">
        <f>IF(OR($D$1113=0,$I$1113=0),0,$D$1113/$I$1113)</f>
        <v>0</v>
      </c>
      <c r="C1" s="216"/>
      <c r="D1" s="244" t="s">
        <v>1060</v>
      </c>
      <c r="E1" s="245"/>
      <c r="F1" s="229">
        <f>IF(G2=0,0,IF(G2=200,0,IF(G2&gt;200,(G2-200)/2,IF(G2&lt;200,(G2-200)/4))))</f>
        <v>0</v>
      </c>
      <c r="G1" s="257" t="s">
        <v>1151</v>
      </c>
      <c r="H1" s="224" t="s">
        <v>1153</v>
      </c>
      <c r="I1" s="237" t="s">
        <v>0</v>
      </c>
      <c r="J1" s="238"/>
      <c r="K1" s="183" t="s">
        <v>1073</v>
      </c>
      <c r="L1" s="184" t="s">
        <v>1059</v>
      </c>
      <c r="M1" s="188" t="s">
        <v>3</v>
      </c>
      <c r="N1" s="228">
        <f>IF(OR($D$1113=0,$M$1113=0),0,$D$1113/$M$1113)</f>
        <v>0</v>
      </c>
      <c r="O1" s="185" t="s">
        <v>1150</v>
      </c>
      <c r="P1" s="186" t="s">
        <v>1059</v>
      </c>
      <c r="Q1" s="241" t="s">
        <v>1074</v>
      </c>
      <c r="R1" s="241"/>
    </row>
    <row r="2" spans="1:18" s="3" customFormat="1" ht="12" customHeight="1" thickBot="1" x14ac:dyDescent="0.25">
      <c r="A2" s="173" t="str">
        <f>IF(SUM(C9:C1112)&gt;0,"¡Datos introducidos Columna C!","")</f>
        <v/>
      </c>
      <c r="B2" s="175">
        <f>IF((((B1-6.5)*I2)/2)&gt;=0,((B1-6.5)*I2)/2,((B1-6.5)*I2)/4)</f>
        <v>0</v>
      </c>
      <c r="C2" s="217"/>
      <c r="D2" s="242">
        <f>SUM(E3:E1112)</f>
        <v>0</v>
      </c>
      <c r="E2" s="243"/>
      <c r="F2" s="166">
        <f>IF($D$2&gt;200,0,200-$D$2)</f>
        <v>200</v>
      </c>
      <c r="G2" s="258">
        <f>D2-(I2*4)</f>
        <v>0</v>
      </c>
      <c r="H2" s="225">
        <f>D2-(I2*4)</f>
        <v>0</v>
      </c>
      <c r="I2" s="235">
        <f>SUM(J3:J1112)</f>
        <v>0</v>
      </c>
      <c r="J2" s="236"/>
      <c r="K2" s="232">
        <f>IF(I2&gt;40,0,40-I2)</f>
        <v>40</v>
      </c>
      <c r="L2" s="233" t="s">
        <v>1152</v>
      </c>
      <c r="M2" s="239">
        <f>SUM(N3:N1112)</f>
        <v>0</v>
      </c>
      <c r="N2" s="240"/>
      <c r="O2" s="231">
        <f>IF(M2&gt;14,0,14-M2)</f>
        <v>14</v>
      </c>
      <c r="P2" s="234" t="s">
        <v>1152</v>
      </c>
      <c r="Q2" s="246">
        <f>SUM(R3:R1112)</f>
        <v>0</v>
      </c>
      <c r="R2" s="247"/>
    </row>
    <row r="3" spans="1:18" s="134" customFormat="1" ht="7.5" customHeight="1" thickBot="1" x14ac:dyDescent="0.3">
      <c r="A3" s="177"/>
      <c r="B3" s="209"/>
      <c r="C3" s="136"/>
      <c r="F3" s="5"/>
      <c r="K3" s="178"/>
      <c r="L3" s="179"/>
      <c r="O3" s="180"/>
      <c r="P3" s="181"/>
    </row>
    <row r="4" spans="1:18" ht="16.5" thickTop="1" thickBot="1" x14ac:dyDescent="0.3">
      <c r="A4" s="159" t="s">
        <v>55</v>
      </c>
      <c r="B4" s="210"/>
      <c r="C4" s="218"/>
      <c r="D4" s="5"/>
      <c r="E4" s="5"/>
      <c r="F4" s="5"/>
      <c r="G4" s="8"/>
      <c r="H4" s="8"/>
      <c r="I4" s="8"/>
      <c r="J4" s="8"/>
      <c r="K4" s="29"/>
      <c r="L4" s="69"/>
      <c r="M4" s="9"/>
      <c r="N4" s="9"/>
      <c r="O4" s="149"/>
      <c r="P4" s="141"/>
      <c r="Q4" s="5"/>
      <c r="R4" s="5"/>
    </row>
    <row r="5" spans="1:18" s="9" customFormat="1" ht="7.5" customHeight="1" thickTop="1" x14ac:dyDescent="0.25">
      <c r="A5" s="1"/>
      <c r="B5" s="211"/>
      <c r="C5" s="136"/>
      <c r="K5" s="34"/>
      <c r="L5" s="129"/>
      <c r="O5" s="152"/>
      <c r="P5" s="146"/>
    </row>
    <row r="6" spans="1:18" ht="3.75" customHeight="1" x14ac:dyDescent="0.25">
      <c r="A6" s="160"/>
      <c r="B6" s="212"/>
      <c r="C6" s="219"/>
      <c r="D6" s="9"/>
      <c r="E6" s="9"/>
      <c r="F6" s="9"/>
      <c r="I6" s="9"/>
      <c r="J6" s="9"/>
      <c r="K6" s="34"/>
      <c r="L6" s="129"/>
      <c r="M6" s="9"/>
      <c r="N6" s="9"/>
      <c r="O6" s="152"/>
      <c r="P6" s="144"/>
      <c r="Q6" s="9"/>
      <c r="R6" s="9"/>
    </row>
    <row r="7" spans="1:18" ht="14.25" customHeight="1" x14ac:dyDescent="0.25">
      <c r="A7" s="161" t="s">
        <v>879</v>
      </c>
      <c r="B7" s="213"/>
      <c r="C7" s="220"/>
      <c r="D7" s="9"/>
      <c r="E7" s="9"/>
      <c r="F7" s="9"/>
      <c r="I7" s="9"/>
      <c r="J7" s="9"/>
      <c r="K7" s="34"/>
      <c r="L7" s="129"/>
      <c r="M7" s="9"/>
      <c r="N7" s="9"/>
      <c r="O7" s="152"/>
      <c r="P7" s="144"/>
      <c r="Q7" s="9"/>
      <c r="R7" s="9"/>
    </row>
    <row r="8" spans="1:18" ht="3.75" customHeight="1" x14ac:dyDescent="0.25">
      <c r="C8" s="221"/>
      <c r="K8" s="33"/>
      <c r="O8" s="153" t="str">
        <f>IF($A8="","",IF($I8&lt;0.5,"",IF((((((((80/2)-SUM($J$9:$J$1112))/1)/$I8)*100)*($D8/100))&gt;=10000),"",((((80/2)-SUM($J$9:$J$1112))/1)/$I8)*100*1)))</f>
        <v/>
      </c>
    </row>
    <row r="9" spans="1:18" s="2" customFormat="1" ht="14.25" customHeight="1" x14ac:dyDescent="0.25">
      <c r="A9" s="157" t="s">
        <v>130</v>
      </c>
      <c r="B9" s="71" t="s">
        <v>900</v>
      </c>
      <c r="C9" s="120"/>
      <c r="D9" s="11">
        <v>90.7</v>
      </c>
      <c r="E9" s="226">
        <f t="shared" ref="E9:E40" si="0">D9*($C9/100)</f>
        <v>0</v>
      </c>
      <c r="F9" s="227">
        <f t="shared" ref="F9:F40" si="1">IF((IF($D$2&gt;=200,0,(((200-$D$2)/$D9)*100)))&gt;999,"",IF($D$2&gt;=200,0,(((200-$D$2)/$D9)*100)))</f>
        <v>220.50716648291066</v>
      </c>
      <c r="G9" s="226">
        <f>IF(D9=0,"",IF((IF($G$2&gt;=200,0,(((200-$G$2)/($D9-($I9*4))*100))))&gt;999,"",IF($G$2&gt;=200,0,(((200-$G$2)/($D9-($I9*4))*100)))))</f>
        <v>258.06451612903226</v>
      </c>
      <c r="H9" s="12">
        <f>IF(D9=0,"",IF((IF($G$2&gt;=100,0,(((100-$G$2)/($D9-($I9*4))*100))))&gt;999,"",IF($G$2&gt;=100,0,(((100-$G$2)/($D9-($I9*4))*100)))))</f>
        <v>129.03225806451613</v>
      </c>
      <c r="I9" s="16">
        <v>3.3</v>
      </c>
      <c r="J9" s="13">
        <f t="shared" ref="J9:J40" si="2">I9*($C9/100)</f>
        <v>0</v>
      </c>
      <c r="K9" s="32">
        <f t="shared" ref="K9:K40" si="3">IF(((((40-$I$2)/I9)*100))&gt;9999,9999,(((40-$I$2)/I9)*100))</f>
        <v>1212.121212121212</v>
      </c>
      <c r="L9" s="70">
        <f t="shared" ref="L9:L40" si="4">IF(K9=9999,99.9,D9/I9)</f>
        <v>27.484848484848488</v>
      </c>
      <c r="M9" s="14">
        <v>0.1</v>
      </c>
      <c r="N9" s="15">
        <f t="shared" ref="N9:N10" si="5">M9*($C9/100)</f>
        <v>0</v>
      </c>
      <c r="O9" s="151" t="str">
        <f t="shared" ref="O9:O40" si="6">IF(M9=0,"",IF(((((14-$M$2)/M9)*100))&gt;9999,"",(((14-$M$2)/M9)*100)))</f>
        <v/>
      </c>
      <c r="P9" s="143" t="str">
        <f t="shared" ref="P9:P40" si="7">IF(O9="","",D9/M9)</f>
        <v/>
      </c>
      <c r="Q9" s="11">
        <f t="shared" ref="Q9:Q40" si="8">(D9-(I9*4))/2</f>
        <v>38.75</v>
      </c>
      <c r="R9" s="12">
        <f t="shared" ref="R9:R40" si="9">(E9-(J9*4))/2</f>
        <v>0</v>
      </c>
    </row>
    <row r="10" spans="1:18" s="9" customFormat="1" ht="14.25" customHeight="1" x14ac:dyDescent="0.25">
      <c r="A10" s="157" t="s">
        <v>261</v>
      </c>
      <c r="B10" s="71" t="s">
        <v>900</v>
      </c>
      <c r="C10" s="120"/>
      <c r="D10" s="11">
        <v>84</v>
      </c>
      <c r="E10" s="226">
        <f t="shared" si="0"/>
        <v>0</v>
      </c>
      <c r="F10" s="227">
        <f t="shared" si="1"/>
        <v>238.0952380952381</v>
      </c>
      <c r="G10" s="226">
        <f t="shared" ref="G10:G73" si="10">IF(D10=0,"",IF((IF($G$2&gt;=200,0,(((200-$G$2)/($D10-($I10*4))*100))))&gt;999,"",IF($G$2&gt;=200,0,(((200-$G$2)/($D10-($I10*4))*100)))))</f>
        <v>273.22404371584696</v>
      </c>
      <c r="H10" s="12">
        <f t="shared" ref="H10:H73" si="11">IF(D10=0,"",IF((IF($G$2&gt;=100,0,(((100-$G$2)/($D10-($I10*4))*100))))&gt;999,"",IF($G$2&gt;=100,0,(((100-$G$2)/($D10-($I10*4))*100)))))</f>
        <v>136.61202185792348</v>
      </c>
      <c r="I10" s="16">
        <v>2.7</v>
      </c>
      <c r="J10" s="13">
        <f t="shared" si="2"/>
        <v>0</v>
      </c>
      <c r="K10" s="32">
        <f t="shared" si="3"/>
        <v>1481.4814814814813</v>
      </c>
      <c r="L10" s="70">
        <f t="shared" si="4"/>
        <v>31.111111111111111</v>
      </c>
      <c r="M10" s="14">
        <v>0.8</v>
      </c>
      <c r="N10" s="15">
        <f t="shared" si="5"/>
        <v>0</v>
      </c>
      <c r="O10" s="151">
        <f t="shared" si="6"/>
        <v>1750</v>
      </c>
      <c r="P10" s="143">
        <f t="shared" si="7"/>
        <v>105</v>
      </c>
      <c r="Q10" s="11">
        <f t="shared" si="8"/>
        <v>36.6</v>
      </c>
      <c r="R10" s="12">
        <f t="shared" si="9"/>
        <v>0</v>
      </c>
    </row>
    <row r="11" spans="1:18" s="26" customFormat="1" ht="14.25" customHeight="1" x14ac:dyDescent="0.25">
      <c r="A11" s="157" t="s">
        <v>260</v>
      </c>
      <c r="B11" s="71" t="s">
        <v>900</v>
      </c>
      <c r="C11" s="120"/>
      <c r="D11" s="11">
        <v>66.599999999999994</v>
      </c>
      <c r="E11" s="226">
        <f>D11*($C11/100)</f>
        <v>0</v>
      </c>
      <c r="F11" s="227">
        <f t="shared" si="1"/>
        <v>300.30030030030031</v>
      </c>
      <c r="G11" s="226">
        <f t="shared" si="10"/>
        <v>361.01083032490982</v>
      </c>
      <c r="H11" s="12">
        <f t="shared" si="11"/>
        <v>180.50541516245491</v>
      </c>
      <c r="I11" s="16">
        <v>2.8</v>
      </c>
      <c r="J11" s="13">
        <f>I11*($C11/100)</f>
        <v>0</v>
      </c>
      <c r="K11" s="32">
        <f t="shared" si="3"/>
        <v>1428.5714285714287</v>
      </c>
      <c r="L11" s="70">
        <f t="shared" si="4"/>
        <v>23.785714285714285</v>
      </c>
      <c r="M11" s="14">
        <v>0.8</v>
      </c>
      <c r="N11" s="15">
        <f>M11*($C11/100)</f>
        <v>0</v>
      </c>
      <c r="O11" s="151">
        <f t="shared" si="6"/>
        <v>1750</v>
      </c>
      <c r="P11" s="143">
        <f t="shared" si="7"/>
        <v>83.249999999999986</v>
      </c>
      <c r="Q11" s="11">
        <f t="shared" si="8"/>
        <v>27.699999999999996</v>
      </c>
      <c r="R11" s="12">
        <f t="shared" si="9"/>
        <v>0</v>
      </c>
    </row>
    <row r="12" spans="1:18" ht="14.25" customHeight="1" x14ac:dyDescent="0.25">
      <c r="A12" s="157" t="s">
        <v>262</v>
      </c>
      <c r="B12" s="71" t="s">
        <v>900</v>
      </c>
      <c r="C12" s="120"/>
      <c r="D12" s="11">
        <v>63.4</v>
      </c>
      <c r="E12" s="226">
        <f>D12*($C12/100)</f>
        <v>0</v>
      </c>
      <c r="F12" s="227">
        <f t="shared" si="1"/>
        <v>315.45741324921136</v>
      </c>
      <c r="G12" s="226">
        <f t="shared" si="10"/>
        <v>386.10038610038612</v>
      </c>
      <c r="H12" s="12">
        <f t="shared" si="11"/>
        <v>193.05019305019306</v>
      </c>
      <c r="I12" s="16">
        <v>2.9</v>
      </c>
      <c r="J12" s="13">
        <f>I12*($C12/100)</f>
        <v>0</v>
      </c>
      <c r="K12" s="32">
        <f t="shared" si="3"/>
        <v>1379.3103448275863</v>
      </c>
      <c r="L12" s="70">
        <f t="shared" si="4"/>
        <v>21.862068965517242</v>
      </c>
      <c r="M12" s="14">
        <v>0.8</v>
      </c>
      <c r="N12" s="15">
        <f>M12*($C12/100)</f>
        <v>0</v>
      </c>
      <c r="O12" s="151">
        <f t="shared" si="6"/>
        <v>1750</v>
      </c>
      <c r="P12" s="143">
        <f t="shared" si="7"/>
        <v>79.25</v>
      </c>
      <c r="Q12" s="11">
        <f t="shared" si="8"/>
        <v>25.9</v>
      </c>
      <c r="R12" s="12">
        <f t="shared" si="9"/>
        <v>0</v>
      </c>
    </row>
    <row r="13" spans="1:18" s="2" customFormat="1" ht="14.25" customHeight="1" x14ac:dyDescent="0.25">
      <c r="A13" s="157" t="s">
        <v>131</v>
      </c>
      <c r="B13" s="71" t="s">
        <v>900</v>
      </c>
      <c r="C13" s="120"/>
      <c r="D13" s="11">
        <v>49</v>
      </c>
      <c r="E13" s="226">
        <f t="shared" si="0"/>
        <v>0</v>
      </c>
      <c r="F13" s="227">
        <f t="shared" si="1"/>
        <v>408.16326530612247</v>
      </c>
      <c r="G13" s="226">
        <f t="shared" si="10"/>
        <v>432.90043290043292</v>
      </c>
      <c r="H13" s="12">
        <f t="shared" si="11"/>
        <v>216.45021645021646</v>
      </c>
      <c r="I13" s="16">
        <v>0.7</v>
      </c>
      <c r="J13" s="13">
        <f t="shared" si="2"/>
        <v>0</v>
      </c>
      <c r="K13" s="32">
        <f t="shared" si="3"/>
        <v>5714.2857142857147</v>
      </c>
      <c r="L13" s="70">
        <f t="shared" si="4"/>
        <v>70</v>
      </c>
      <c r="M13" s="14">
        <v>0</v>
      </c>
      <c r="N13" s="15">
        <f t="shared" ref="N13:N76" si="12">M13*($C13/100)</f>
        <v>0</v>
      </c>
      <c r="O13" s="151" t="str">
        <f t="shared" si="6"/>
        <v/>
      </c>
      <c r="P13" s="143" t="str">
        <f t="shared" si="7"/>
        <v/>
      </c>
      <c r="Q13" s="11">
        <f t="shared" si="8"/>
        <v>23.1</v>
      </c>
      <c r="R13" s="12">
        <f t="shared" si="9"/>
        <v>0</v>
      </c>
    </row>
    <row r="14" spans="1:18" s="9" customFormat="1" ht="14.25" customHeight="1" x14ac:dyDescent="0.25">
      <c r="A14" s="157" t="s">
        <v>132</v>
      </c>
      <c r="B14" s="71" t="s">
        <v>900</v>
      </c>
      <c r="C14" s="120"/>
      <c r="D14" s="11">
        <v>182</v>
      </c>
      <c r="E14" s="226">
        <f t="shared" si="0"/>
        <v>0</v>
      </c>
      <c r="F14" s="227">
        <f t="shared" si="1"/>
        <v>109.8901098901099</v>
      </c>
      <c r="G14" s="226">
        <f t="shared" si="10"/>
        <v>118.20330969267141</v>
      </c>
      <c r="H14" s="12">
        <f t="shared" si="11"/>
        <v>59.101654846335705</v>
      </c>
      <c r="I14" s="16">
        <v>3.2</v>
      </c>
      <c r="J14" s="13">
        <f t="shared" si="2"/>
        <v>0</v>
      </c>
      <c r="K14" s="32">
        <f t="shared" si="3"/>
        <v>1250</v>
      </c>
      <c r="L14" s="70">
        <f t="shared" si="4"/>
        <v>56.875</v>
      </c>
      <c r="M14" s="14">
        <v>0.12</v>
      </c>
      <c r="N14" s="15">
        <f t="shared" si="12"/>
        <v>0</v>
      </c>
      <c r="O14" s="151" t="str">
        <f t="shared" si="6"/>
        <v/>
      </c>
      <c r="P14" s="143" t="str">
        <f t="shared" si="7"/>
        <v/>
      </c>
      <c r="Q14" s="11">
        <f t="shared" si="8"/>
        <v>84.6</v>
      </c>
      <c r="R14" s="12">
        <f t="shared" si="9"/>
        <v>0</v>
      </c>
    </row>
    <row r="15" spans="1:18" s="9" customFormat="1" ht="14.25" customHeight="1" x14ac:dyDescent="0.25">
      <c r="A15" s="157" t="s">
        <v>133</v>
      </c>
      <c r="B15" s="71" t="s">
        <v>900</v>
      </c>
      <c r="C15" s="120"/>
      <c r="D15" s="11">
        <v>198</v>
      </c>
      <c r="E15" s="226">
        <f t="shared" si="0"/>
        <v>0</v>
      </c>
      <c r="F15" s="227">
        <f t="shared" si="1"/>
        <v>101.01010101010101</v>
      </c>
      <c r="G15" s="226">
        <f t="shared" si="10"/>
        <v>108.93246187363835</v>
      </c>
      <c r="H15" s="12">
        <f t="shared" si="11"/>
        <v>54.466230936819173</v>
      </c>
      <c r="I15" s="16">
        <v>3.6</v>
      </c>
      <c r="J15" s="13">
        <f t="shared" si="2"/>
        <v>0</v>
      </c>
      <c r="K15" s="32">
        <f t="shared" si="3"/>
        <v>1111.1111111111111</v>
      </c>
      <c r="L15" s="70">
        <f t="shared" si="4"/>
        <v>55</v>
      </c>
      <c r="M15" s="14">
        <v>1.8</v>
      </c>
      <c r="N15" s="15">
        <f t="shared" si="12"/>
        <v>0</v>
      </c>
      <c r="O15" s="151">
        <f t="shared" si="6"/>
        <v>777.77777777777771</v>
      </c>
      <c r="P15" s="143">
        <f t="shared" si="7"/>
        <v>110</v>
      </c>
      <c r="Q15" s="11">
        <f t="shared" si="8"/>
        <v>91.8</v>
      </c>
      <c r="R15" s="12">
        <f t="shared" si="9"/>
        <v>0</v>
      </c>
    </row>
    <row r="16" spans="1:18" s="2" customFormat="1" ht="14.25" customHeight="1" x14ac:dyDescent="0.25">
      <c r="A16" s="157" t="s">
        <v>95</v>
      </c>
      <c r="B16" s="71" t="s">
        <v>900</v>
      </c>
      <c r="C16" s="120"/>
      <c r="D16" s="11">
        <v>86.7</v>
      </c>
      <c r="E16" s="226">
        <f t="shared" si="0"/>
        <v>0</v>
      </c>
      <c r="F16" s="227">
        <f t="shared" si="1"/>
        <v>230.68050749711651</v>
      </c>
      <c r="G16" s="226">
        <f t="shared" si="10"/>
        <v>291.12081513828241</v>
      </c>
      <c r="H16" s="12">
        <f t="shared" si="11"/>
        <v>145.5604075691412</v>
      </c>
      <c r="I16" s="16">
        <v>4.5</v>
      </c>
      <c r="J16" s="13">
        <f t="shared" si="2"/>
        <v>0</v>
      </c>
      <c r="K16" s="32">
        <f t="shared" si="3"/>
        <v>888.88888888888891</v>
      </c>
      <c r="L16" s="70">
        <f t="shared" si="4"/>
        <v>19.266666666666666</v>
      </c>
      <c r="M16" s="14">
        <v>0</v>
      </c>
      <c r="N16" s="15">
        <f t="shared" si="12"/>
        <v>0</v>
      </c>
      <c r="O16" s="151" t="str">
        <f t="shared" si="6"/>
        <v/>
      </c>
      <c r="P16" s="143" t="str">
        <f t="shared" si="7"/>
        <v/>
      </c>
      <c r="Q16" s="11">
        <f t="shared" si="8"/>
        <v>34.35</v>
      </c>
      <c r="R16" s="12">
        <f t="shared" si="9"/>
        <v>0</v>
      </c>
    </row>
    <row r="17" spans="1:18" s="9" customFormat="1" ht="14.25" customHeight="1" x14ac:dyDescent="0.25">
      <c r="A17" s="157" t="s">
        <v>134</v>
      </c>
      <c r="B17" s="71" t="s">
        <v>900</v>
      </c>
      <c r="C17" s="120"/>
      <c r="D17" s="11">
        <v>143</v>
      </c>
      <c r="E17" s="226">
        <f t="shared" si="0"/>
        <v>0</v>
      </c>
      <c r="F17" s="227">
        <f t="shared" si="1"/>
        <v>139.86013986013987</v>
      </c>
      <c r="G17" s="226">
        <f t="shared" si="10"/>
        <v>162.60162601626016</v>
      </c>
      <c r="H17" s="12">
        <f t="shared" si="11"/>
        <v>81.300813008130078</v>
      </c>
      <c r="I17" s="16">
        <v>5</v>
      </c>
      <c r="J17" s="13">
        <f t="shared" si="2"/>
        <v>0</v>
      </c>
      <c r="K17" s="32">
        <f t="shared" si="3"/>
        <v>800</v>
      </c>
      <c r="L17" s="70">
        <f t="shared" si="4"/>
        <v>28.6</v>
      </c>
      <c r="M17" s="14">
        <v>0</v>
      </c>
      <c r="N17" s="15">
        <f t="shared" si="12"/>
        <v>0</v>
      </c>
      <c r="O17" s="151" t="str">
        <f t="shared" si="6"/>
        <v/>
      </c>
      <c r="P17" s="143" t="str">
        <f t="shared" si="7"/>
        <v/>
      </c>
      <c r="Q17" s="11">
        <f t="shared" si="8"/>
        <v>61.5</v>
      </c>
      <c r="R17" s="12">
        <f t="shared" si="9"/>
        <v>0</v>
      </c>
    </row>
    <row r="18" spans="1:18" s="9" customFormat="1" ht="14.25" customHeight="1" x14ac:dyDescent="0.25">
      <c r="A18" s="157" t="s">
        <v>135</v>
      </c>
      <c r="B18" s="71" t="s">
        <v>900</v>
      </c>
      <c r="C18" s="120"/>
      <c r="D18" s="11">
        <v>122</v>
      </c>
      <c r="E18" s="226">
        <f t="shared" si="0"/>
        <v>0</v>
      </c>
      <c r="F18" s="227">
        <f t="shared" si="1"/>
        <v>163.9344262295082</v>
      </c>
      <c r="G18" s="226">
        <f t="shared" si="10"/>
        <v>181.81818181818181</v>
      </c>
      <c r="H18" s="12">
        <f t="shared" si="11"/>
        <v>90.909090909090907</v>
      </c>
      <c r="I18" s="16">
        <v>3</v>
      </c>
      <c r="J18" s="13">
        <f t="shared" si="2"/>
        <v>0</v>
      </c>
      <c r="K18" s="32">
        <f t="shared" si="3"/>
        <v>1333.3333333333335</v>
      </c>
      <c r="L18" s="70">
        <f t="shared" si="4"/>
        <v>40.666666666666664</v>
      </c>
      <c r="M18" s="14">
        <v>0</v>
      </c>
      <c r="N18" s="15">
        <f t="shared" si="12"/>
        <v>0</v>
      </c>
      <c r="O18" s="151" t="str">
        <f t="shared" si="6"/>
        <v/>
      </c>
      <c r="P18" s="143" t="str">
        <f t="shared" si="7"/>
        <v/>
      </c>
      <c r="Q18" s="11">
        <f t="shared" si="8"/>
        <v>55</v>
      </c>
      <c r="R18" s="12">
        <f t="shared" si="9"/>
        <v>0</v>
      </c>
    </row>
    <row r="19" spans="1:18" s="2" customFormat="1" ht="14.25" customHeight="1" x14ac:dyDescent="0.25">
      <c r="A19" s="157" t="s">
        <v>136</v>
      </c>
      <c r="B19" s="71" t="s">
        <v>900</v>
      </c>
      <c r="C19" s="120"/>
      <c r="D19" s="11">
        <v>177</v>
      </c>
      <c r="E19" s="226">
        <f t="shared" si="0"/>
        <v>0</v>
      </c>
      <c r="F19" s="227">
        <f t="shared" si="1"/>
        <v>112.99435028248588</v>
      </c>
      <c r="G19" s="226">
        <f t="shared" si="10"/>
        <v>123.91573729863691</v>
      </c>
      <c r="H19" s="12">
        <f t="shared" si="11"/>
        <v>61.957868649318456</v>
      </c>
      <c r="I19" s="16">
        <v>3.9</v>
      </c>
      <c r="J19" s="13">
        <f t="shared" si="2"/>
        <v>0</v>
      </c>
      <c r="K19" s="32">
        <f t="shared" si="3"/>
        <v>1025.6410256410256</v>
      </c>
      <c r="L19" s="70">
        <f t="shared" si="4"/>
        <v>45.384615384615387</v>
      </c>
      <c r="M19" s="14">
        <v>0</v>
      </c>
      <c r="N19" s="15">
        <f t="shared" si="12"/>
        <v>0</v>
      </c>
      <c r="O19" s="151" t="str">
        <f t="shared" si="6"/>
        <v/>
      </c>
      <c r="P19" s="143" t="str">
        <f t="shared" si="7"/>
        <v/>
      </c>
      <c r="Q19" s="11">
        <f t="shared" si="8"/>
        <v>80.7</v>
      </c>
      <c r="R19" s="12">
        <f t="shared" si="9"/>
        <v>0</v>
      </c>
    </row>
    <row r="20" spans="1:18" s="9" customFormat="1" ht="14.25" customHeight="1" x14ac:dyDescent="0.25">
      <c r="A20" s="157" t="s">
        <v>97</v>
      </c>
      <c r="B20" s="71" t="s">
        <v>900</v>
      </c>
      <c r="C20" s="120"/>
      <c r="D20" s="11">
        <v>62.6</v>
      </c>
      <c r="E20" s="226">
        <f t="shared" si="0"/>
        <v>0</v>
      </c>
      <c r="F20" s="227">
        <f t="shared" si="1"/>
        <v>319.4888178913738</v>
      </c>
      <c r="G20" s="226">
        <f t="shared" si="10"/>
        <v>414.93775933609953</v>
      </c>
      <c r="H20" s="12">
        <f t="shared" si="11"/>
        <v>207.46887966804977</v>
      </c>
      <c r="I20" s="16">
        <v>3.6</v>
      </c>
      <c r="J20" s="13">
        <f t="shared" si="2"/>
        <v>0</v>
      </c>
      <c r="K20" s="32">
        <f t="shared" si="3"/>
        <v>1111.1111111111111</v>
      </c>
      <c r="L20" s="70">
        <f t="shared" si="4"/>
        <v>17.388888888888889</v>
      </c>
      <c r="M20" s="14">
        <v>0</v>
      </c>
      <c r="N20" s="15">
        <f t="shared" si="12"/>
        <v>0</v>
      </c>
      <c r="O20" s="151" t="str">
        <f t="shared" si="6"/>
        <v/>
      </c>
      <c r="P20" s="143" t="str">
        <f t="shared" si="7"/>
        <v/>
      </c>
      <c r="Q20" s="11">
        <f t="shared" si="8"/>
        <v>24.1</v>
      </c>
      <c r="R20" s="12">
        <f t="shared" si="9"/>
        <v>0</v>
      </c>
    </row>
    <row r="21" spans="1:18" s="9" customFormat="1" ht="14.25" customHeight="1" x14ac:dyDescent="0.25">
      <c r="A21" s="157" t="s">
        <v>137</v>
      </c>
      <c r="B21" s="71" t="s">
        <v>900</v>
      </c>
      <c r="C21" s="120"/>
      <c r="D21" s="11">
        <v>132</v>
      </c>
      <c r="E21" s="226">
        <f t="shared" si="0"/>
        <v>0</v>
      </c>
      <c r="F21" s="227">
        <f t="shared" si="1"/>
        <v>151.5151515151515</v>
      </c>
      <c r="G21" s="226">
        <f t="shared" si="10"/>
        <v>188.67924528301887</v>
      </c>
      <c r="H21" s="12">
        <f t="shared" si="11"/>
        <v>94.339622641509436</v>
      </c>
      <c r="I21" s="16">
        <v>6.5</v>
      </c>
      <c r="J21" s="13">
        <f t="shared" si="2"/>
        <v>0</v>
      </c>
      <c r="K21" s="32">
        <f t="shared" si="3"/>
        <v>615.38461538461547</v>
      </c>
      <c r="L21" s="70">
        <f t="shared" si="4"/>
        <v>20.307692307692307</v>
      </c>
      <c r="M21" s="14">
        <v>0</v>
      </c>
      <c r="N21" s="15">
        <f t="shared" si="12"/>
        <v>0</v>
      </c>
      <c r="O21" s="151" t="str">
        <f t="shared" si="6"/>
        <v/>
      </c>
      <c r="P21" s="143" t="str">
        <f t="shared" si="7"/>
        <v/>
      </c>
      <c r="Q21" s="11">
        <f t="shared" si="8"/>
        <v>53</v>
      </c>
      <c r="R21" s="12">
        <f t="shared" si="9"/>
        <v>0</v>
      </c>
    </row>
    <row r="22" spans="1:18" ht="14.25" customHeight="1" x14ac:dyDescent="0.25">
      <c r="A22" s="157" t="s">
        <v>269</v>
      </c>
      <c r="B22" s="71" t="s">
        <v>900</v>
      </c>
      <c r="C22" s="120"/>
      <c r="D22" s="11">
        <v>336</v>
      </c>
      <c r="E22" s="226">
        <f t="shared" si="0"/>
        <v>0</v>
      </c>
      <c r="F22" s="227">
        <f t="shared" si="1"/>
        <v>59.523809523809526</v>
      </c>
      <c r="G22" s="226">
        <f t="shared" si="10"/>
        <v>66.225165562913915</v>
      </c>
      <c r="H22" s="12">
        <f t="shared" si="11"/>
        <v>33.112582781456958</v>
      </c>
      <c r="I22" s="16">
        <v>8.5</v>
      </c>
      <c r="J22" s="13">
        <f t="shared" si="2"/>
        <v>0</v>
      </c>
      <c r="K22" s="32">
        <f t="shared" si="3"/>
        <v>470.58823529411768</v>
      </c>
      <c r="L22" s="70">
        <f t="shared" si="4"/>
        <v>39.529411764705884</v>
      </c>
      <c r="M22" s="14">
        <v>0</v>
      </c>
      <c r="N22" s="15">
        <f t="shared" si="12"/>
        <v>0</v>
      </c>
      <c r="O22" s="151" t="str">
        <f t="shared" si="6"/>
        <v/>
      </c>
      <c r="P22" s="143" t="str">
        <f t="shared" si="7"/>
        <v/>
      </c>
      <c r="Q22" s="11">
        <f t="shared" si="8"/>
        <v>151</v>
      </c>
      <c r="R22" s="12">
        <f t="shared" si="9"/>
        <v>0</v>
      </c>
    </row>
    <row r="23" spans="1:18" s="9" customFormat="1" ht="14.25" customHeight="1" x14ac:dyDescent="0.25">
      <c r="A23" s="157" t="s">
        <v>1078</v>
      </c>
      <c r="B23" s="71" t="s">
        <v>900</v>
      </c>
      <c r="C23" s="120"/>
      <c r="D23" s="11">
        <v>282</v>
      </c>
      <c r="E23" s="226">
        <f t="shared" si="0"/>
        <v>0</v>
      </c>
      <c r="F23" s="227">
        <f t="shared" si="1"/>
        <v>70.921985815602838</v>
      </c>
      <c r="G23" s="226">
        <f t="shared" si="10"/>
        <v>82.644628099173559</v>
      </c>
      <c r="H23" s="12">
        <f t="shared" si="11"/>
        <v>41.32231404958678</v>
      </c>
      <c r="I23" s="16">
        <v>10</v>
      </c>
      <c r="J23" s="13">
        <f t="shared" si="2"/>
        <v>0</v>
      </c>
      <c r="K23" s="32">
        <f t="shared" si="3"/>
        <v>400</v>
      </c>
      <c r="L23" s="70">
        <f t="shared" si="4"/>
        <v>28.2</v>
      </c>
      <c r="M23" s="14">
        <v>0</v>
      </c>
      <c r="N23" s="15">
        <f t="shared" si="12"/>
        <v>0</v>
      </c>
      <c r="O23" s="151" t="str">
        <f t="shared" si="6"/>
        <v/>
      </c>
      <c r="P23" s="143" t="str">
        <f t="shared" si="7"/>
        <v/>
      </c>
      <c r="Q23" s="11">
        <f t="shared" si="8"/>
        <v>121</v>
      </c>
      <c r="R23" s="12">
        <f t="shared" si="9"/>
        <v>0</v>
      </c>
    </row>
    <row r="24" spans="1:18" ht="14.25" customHeight="1" x14ac:dyDescent="0.25">
      <c r="A24" s="157" t="s">
        <v>98</v>
      </c>
      <c r="B24" s="71" t="s">
        <v>900</v>
      </c>
      <c r="C24" s="120"/>
      <c r="D24" s="11">
        <v>66.7</v>
      </c>
      <c r="E24" s="226">
        <f t="shared" si="0"/>
        <v>0</v>
      </c>
      <c r="F24" s="227">
        <f t="shared" si="1"/>
        <v>299.8500749625187</v>
      </c>
      <c r="G24" s="226">
        <f t="shared" si="10"/>
        <v>385.35645472061651</v>
      </c>
      <c r="H24" s="12">
        <f t="shared" si="11"/>
        <v>192.67822736030826</v>
      </c>
      <c r="I24" s="16">
        <v>3.7</v>
      </c>
      <c r="J24" s="13">
        <f t="shared" si="2"/>
        <v>0</v>
      </c>
      <c r="K24" s="32">
        <f t="shared" si="3"/>
        <v>1081.081081081081</v>
      </c>
      <c r="L24" s="70">
        <f t="shared" si="4"/>
        <v>18.027027027027028</v>
      </c>
      <c r="M24" s="14">
        <v>0</v>
      </c>
      <c r="N24" s="15">
        <f t="shared" si="12"/>
        <v>0</v>
      </c>
      <c r="O24" s="151" t="str">
        <f t="shared" si="6"/>
        <v/>
      </c>
      <c r="P24" s="143" t="str">
        <f t="shared" si="7"/>
        <v/>
      </c>
      <c r="Q24" s="11">
        <f t="shared" si="8"/>
        <v>25.950000000000003</v>
      </c>
      <c r="R24" s="12">
        <f t="shared" si="9"/>
        <v>0</v>
      </c>
    </row>
    <row r="25" spans="1:18" ht="14.25" customHeight="1" x14ac:dyDescent="0.25">
      <c r="A25" s="157" t="s">
        <v>99</v>
      </c>
      <c r="B25" s="71" t="s">
        <v>900</v>
      </c>
      <c r="C25" s="120"/>
      <c r="D25" s="11">
        <v>96.7</v>
      </c>
      <c r="E25" s="226">
        <f t="shared" si="0"/>
        <v>0</v>
      </c>
      <c r="F25" s="227">
        <f t="shared" si="1"/>
        <v>206.82523267838678</v>
      </c>
      <c r="G25" s="226">
        <f t="shared" si="10"/>
        <v>264.90066225165566</v>
      </c>
      <c r="H25" s="12">
        <f t="shared" si="11"/>
        <v>132.45033112582783</v>
      </c>
      <c r="I25" s="16">
        <v>5.3</v>
      </c>
      <c r="J25" s="13">
        <f t="shared" si="2"/>
        <v>0</v>
      </c>
      <c r="K25" s="32">
        <f t="shared" si="3"/>
        <v>754.71698113207549</v>
      </c>
      <c r="L25" s="70">
        <f t="shared" si="4"/>
        <v>18.245283018867926</v>
      </c>
      <c r="M25" s="14">
        <v>0</v>
      </c>
      <c r="N25" s="15">
        <f t="shared" si="12"/>
        <v>0</v>
      </c>
      <c r="O25" s="151" t="str">
        <f t="shared" si="6"/>
        <v/>
      </c>
      <c r="P25" s="143" t="str">
        <f t="shared" si="7"/>
        <v/>
      </c>
      <c r="Q25" s="11">
        <f t="shared" si="8"/>
        <v>37.75</v>
      </c>
      <c r="R25" s="12">
        <f t="shared" si="9"/>
        <v>0</v>
      </c>
    </row>
    <row r="26" spans="1:18" s="9" customFormat="1" ht="14.25" customHeight="1" x14ac:dyDescent="0.25">
      <c r="A26" s="157" t="s">
        <v>885</v>
      </c>
      <c r="B26" s="71" t="s">
        <v>900</v>
      </c>
      <c r="C26" s="120"/>
      <c r="D26" s="11">
        <v>37</v>
      </c>
      <c r="E26" s="226">
        <f t="shared" si="0"/>
        <v>0</v>
      </c>
      <c r="F26" s="227">
        <f t="shared" si="1"/>
        <v>540.54054054054052</v>
      </c>
      <c r="G26" s="226">
        <f t="shared" si="10"/>
        <v>826.44628099173565</v>
      </c>
      <c r="H26" s="12">
        <f t="shared" si="11"/>
        <v>413.22314049586782</v>
      </c>
      <c r="I26" s="16">
        <v>3.2</v>
      </c>
      <c r="J26" s="13">
        <f t="shared" si="2"/>
        <v>0</v>
      </c>
      <c r="K26" s="32">
        <f t="shared" si="3"/>
        <v>1250</v>
      </c>
      <c r="L26" s="70">
        <f t="shared" si="4"/>
        <v>11.5625</v>
      </c>
      <c r="M26" s="14">
        <v>0</v>
      </c>
      <c r="N26" s="15">
        <f t="shared" si="12"/>
        <v>0</v>
      </c>
      <c r="O26" s="151" t="str">
        <f t="shared" si="6"/>
        <v/>
      </c>
      <c r="P26" s="143" t="str">
        <f t="shared" si="7"/>
        <v/>
      </c>
      <c r="Q26" s="11">
        <f t="shared" si="8"/>
        <v>12.1</v>
      </c>
      <c r="R26" s="12">
        <f t="shared" si="9"/>
        <v>0</v>
      </c>
    </row>
    <row r="27" spans="1:18" s="9" customFormat="1" ht="14.25" customHeight="1" x14ac:dyDescent="0.25">
      <c r="A27" s="157" t="s">
        <v>259</v>
      </c>
      <c r="B27" s="71" t="s">
        <v>900</v>
      </c>
      <c r="C27" s="120"/>
      <c r="D27" s="11">
        <v>65.400000000000006</v>
      </c>
      <c r="E27" s="226">
        <f t="shared" si="0"/>
        <v>0</v>
      </c>
      <c r="F27" s="227">
        <f t="shared" si="1"/>
        <v>305.81039755351679</v>
      </c>
      <c r="G27" s="226">
        <f t="shared" si="10"/>
        <v>377.35849056603769</v>
      </c>
      <c r="H27" s="12">
        <f t="shared" si="11"/>
        <v>188.67924528301884</v>
      </c>
      <c r="I27" s="16">
        <v>3.1</v>
      </c>
      <c r="J27" s="13">
        <f t="shared" si="2"/>
        <v>0</v>
      </c>
      <c r="K27" s="32">
        <f t="shared" si="3"/>
        <v>1290.3225806451612</v>
      </c>
      <c r="L27" s="70">
        <f t="shared" si="4"/>
        <v>21.096774193548388</v>
      </c>
      <c r="M27" s="14">
        <v>0</v>
      </c>
      <c r="N27" s="15">
        <f t="shared" si="12"/>
        <v>0</v>
      </c>
      <c r="O27" s="151" t="str">
        <f t="shared" si="6"/>
        <v/>
      </c>
      <c r="P27" s="143" t="str">
        <f t="shared" si="7"/>
        <v/>
      </c>
      <c r="Q27" s="11">
        <f t="shared" si="8"/>
        <v>26.500000000000004</v>
      </c>
      <c r="R27" s="12">
        <f t="shared" si="9"/>
        <v>0</v>
      </c>
    </row>
    <row r="28" spans="1:18" ht="14.25" customHeight="1" x14ac:dyDescent="0.25">
      <c r="A28" s="157" t="s">
        <v>1079</v>
      </c>
      <c r="B28" s="71" t="s">
        <v>900</v>
      </c>
      <c r="C28" s="120"/>
      <c r="D28" s="11">
        <v>47.6</v>
      </c>
      <c r="E28" s="226">
        <f t="shared" si="0"/>
        <v>0</v>
      </c>
      <c r="F28" s="227">
        <f t="shared" si="1"/>
        <v>420.1680672268908</v>
      </c>
      <c r="G28" s="226">
        <f t="shared" si="10"/>
        <v>595.2380952380953</v>
      </c>
      <c r="H28" s="12">
        <f t="shared" si="11"/>
        <v>297.61904761904765</v>
      </c>
      <c r="I28" s="16">
        <v>3.5</v>
      </c>
      <c r="J28" s="13">
        <f t="shared" si="2"/>
        <v>0</v>
      </c>
      <c r="K28" s="32">
        <f t="shared" si="3"/>
        <v>1142.8571428571429</v>
      </c>
      <c r="L28" s="70">
        <f t="shared" si="4"/>
        <v>13.6</v>
      </c>
      <c r="M28" s="14">
        <v>0</v>
      </c>
      <c r="N28" s="15">
        <f t="shared" si="12"/>
        <v>0</v>
      </c>
      <c r="O28" s="151" t="str">
        <f t="shared" si="6"/>
        <v/>
      </c>
      <c r="P28" s="143" t="str">
        <f t="shared" si="7"/>
        <v/>
      </c>
      <c r="Q28" s="11">
        <f t="shared" si="8"/>
        <v>16.8</v>
      </c>
      <c r="R28" s="12">
        <f t="shared" si="9"/>
        <v>0</v>
      </c>
    </row>
    <row r="29" spans="1:18" s="9" customFormat="1" ht="14.25" customHeight="1" x14ac:dyDescent="0.25">
      <c r="A29" s="157" t="s">
        <v>1080</v>
      </c>
      <c r="B29" s="71" t="s">
        <v>900</v>
      </c>
      <c r="C29" s="120"/>
      <c r="D29" s="11">
        <v>53</v>
      </c>
      <c r="E29" s="226">
        <f t="shared" si="0"/>
        <v>0</v>
      </c>
      <c r="F29" s="227">
        <f t="shared" si="1"/>
        <v>377.35849056603774</v>
      </c>
      <c r="G29" s="226">
        <f t="shared" si="10"/>
        <v>534.75935828877004</v>
      </c>
      <c r="H29" s="12">
        <f t="shared" si="11"/>
        <v>267.37967914438502</v>
      </c>
      <c r="I29" s="16">
        <v>3.9</v>
      </c>
      <c r="J29" s="13">
        <f t="shared" si="2"/>
        <v>0</v>
      </c>
      <c r="K29" s="32">
        <f t="shared" si="3"/>
        <v>1025.6410256410256</v>
      </c>
      <c r="L29" s="70">
        <f t="shared" si="4"/>
        <v>13.589743589743589</v>
      </c>
      <c r="M29" s="14">
        <v>0</v>
      </c>
      <c r="N29" s="15">
        <f t="shared" si="12"/>
        <v>0</v>
      </c>
      <c r="O29" s="151" t="str">
        <f t="shared" si="6"/>
        <v/>
      </c>
      <c r="P29" s="143" t="str">
        <f t="shared" si="7"/>
        <v/>
      </c>
      <c r="Q29" s="11">
        <f t="shared" si="8"/>
        <v>18.7</v>
      </c>
      <c r="R29" s="12">
        <f t="shared" si="9"/>
        <v>0</v>
      </c>
    </row>
    <row r="30" spans="1:18" s="9" customFormat="1" ht="14.25" customHeight="1" x14ac:dyDescent="0.25">
      <c r="A30" s="157" t="s">
        <v>270</v>
      </c>
      <c r="B30" s="71" t="s">
        <v>900</v>
      </c>
      <c r="C30" s="120"/>
      <c r="D30" s="11">
        <v>477</v>
      </c>
      <c r="E30" s="226">
        <f t="shared" si="0"/>
        <v>0</v>
      </c>
      <c r="F30" s="227">
        <f t="shared" si="1"/>
        <v>41.928721174004188</v>
      </c>
      <c r="G30" s="226">
        <f t="shared" si="10"/>
        <v>53.163211057947905</v>
      </c>
      <c r="H30" s="12">
        <f t="shared" si="11"/>
        <v>26.581605528973952</v>
      </c>
      <c r="I30" s="16">
        <v>25.2</v>
      </c>
      <c r="J30" s="13">
        <f t="shared" si="2"/>
        <v>0</v>
      </c>
      <c r="K30" s="32">
        <f t="shared" si="3"/>
        <v>158.73015873015873</v>
      </c>
      <c r="L30" s="70">
        <f t="shared" si="4"/>
        <v>18.928571428571431</v>
      </c>
      <c r="M30" s="14">
        <v>0</v>
      </c>
      <c r="N30" s="15">
        <f t="shared" si="12"/>
        <v>0</v>
      </c>
      <c r="O30" s="151" t="str">
        <f t="shared" si="6"/>
        <v/>
      </c>
      <c r="P30" s="143" t="str">
        <f t="shared" si="7"/>
        <v/>
      </c>
      <c r="Q30" s="11">
        <f t="shared" si="8"/>
        <v>188.1</v>
      </c>
      <c r="R30" s="12">
        <f t="shared" si="9"/>
        <v>0</v>
      </c>
    </row>
    <row r="31" spans="1:18" s="9" customFormat="1" ht="14.25" customHeight="1" x14ac:dyDescent="0.25">
      <c r="A31" s="157" t="s">
        <v>268</v>
      </c>
      <c r="B31" s="71" t="s">
        <v>900</v>
      </c>
      <c r="C31" s="120"/>
      <c r="D31" s="11">
        <v>442</v>
      </c>
      <c r="E31" s="226">
        <f t="shared" si="0"/>
        <v>0</v>
      </c>
      <c r="F31" s="227">
        <f t="shared" si="1"/>
        <v>45.248868778280546</v>
      </c>
      <c r="G31" s="226">
        <f t="shared" si="10"/>
        <v>61.957868649318456</v>
      </c>
      <c r="H31" s="12">
        <f t="shared" si="11"/>
        <v>30.978934324659228</v>
      </c>
      <c r="I31" s="16">
        <v>29.8</v>
      </c>
      <c r="J31" s="13">
        <f t="shared" si="2"/>
        <v>0</v>
      </c>
      <c r="K31" s="32">
        <f t="shared" si="3"/>
        <v>134.2281879194631</v>
      </c>
      <c r="L31" s="70">
        <f t="shared" si="4"/>
        <v>14.832214765100671</v>
      </c>
      <c r="M31" s="14">
        <v>0</v>
      </c>
      <c r="N31" s="15">
        <f t="shared" si="12"/>
        <v>0</v>
      </c>
      <c r="O31" s="151" t="str">
        <f t="shared" si="6"/>
        <v/>
      </c>
      <c r="P31" s="143" t="str">
        <f t="shared" si="7"/>
        <v/>
      </c>
      <c r="Q31" s="11">
        <f t="shared" si="8"/>
        <v>161.4</v>
      </c>
      <c r="R31" s="12">
        <f t="shared" si="9"/>
        <v>0</v>
      </c>
    </row>
    <row r="32" spans="1:18" s="9" customFormat="1" ht="14.25" customHeight="1" x14ac:dyDescent="0.25">
      <c r="A32" s="157" t="s">
        <v>271</v>
      </c>
      <c r="B32" s="71" t="s">
        <v>900</v>
      </c>
      <c r="C32" s="120"/>
      <c r="D32" s="11">
        <v>151</v>
      </c>
      <c r="E32" s="226">
        <f t="shared" si="0"/>
        <v>0</v>
      </c>
      <c r="F32" s="227">
        <f t="shared" si="1"/>
        <v>132.45033112582783</v>
      </c>
      <c r="G32" s="226">
        <f t="shared" si="10"/>
        <v>170.35775127768312</v>
      </c>
      <c r="H32" s="12">
        <f t="shared" si="11"/>
        <v>85.178875638841561</v>
      </c>
      <c r="I32" s="16">
        <v>8.4</v>
      </c>
      <c r="J32" s="13">
        <f t="shared" si="2"/>
        <v>0</v>
      </c>
      <c r="K32" s="32">
        <f t="shared" si="3"/>
        <v>476.1904761904762</v>
      </c>
      <c r="L32" s="70">
        <f t="shared" si="4"/>
        <v>17.976190476190474</v>
      </c>
      <c r="M32" s="14">
        <v>0</v>
      </c>
      <c r="N32" s="15">
        <f t="shared" si="12"/>
        <v>0</v>
      </c>
      <c r="O32" s="151" t="str">
        <f t="shared" si="6"/>
        <v/>
      </c>
      <c r="P32" s="143" t="str">
        <f t="shared" si="7"/>
        <v/>
      </c>
      <c r="Q32" s="11">
        <f t="shared" si="8"/>
        <v>58.7</v>
      </c>
      <c r="R32" s="12">
        <f t="shared" si="9"/>
        <v>0</v>
      </c>
    </row>
    <row r="33" spans="1:18" ht="14.25" customHeight="1" x14ac:dyDescent="0.25">
      <c r="A33" s="157" t="s">
        <v>1085</v>
      </c>
      <c r="B33" s="71" t="s">
        <v>900</v>
      </c>
      <c r="C33" s="120"/>
      <c r="D33" s="11">
        <v>98.5</v>
      </c>
      <c r="E33" s="226">
        <f t="shared" si="0"/>
        <v>0</v>
      </c>
      <c r="F33" s="227">
        <f t="shared" si="1"/>
        <v>203.04568527918781</v>
      </c>
      <c r="G33" s="226">
        <f t="shared" si="10"/>
        <v>232.28803716608596</v>
      </c>
      <c r="H33" s="12">
        <f t="shared" si="11"/>
        <v>116.14401858304298</v>
      </c>
      <c r="I33" s="16">
        <v>3.1</v>
      </c>
      <c r="J33" s="13">
        <f t="shared" si="2"/>
        <v>0</v>
      </c>
      <c r="K33" s="32">
        <f t="shared" si="3"/>
        <v>1290.3225806451612</v>
      </c>
      <c r="L33" s="70">
        <f t="shared" si="4"/>
        <v>31.774193548387096</v>
      </c>
      <c r="M33" s="14">
        <v>0</v>
      </c>
      <c r="N33" s="15">
        <f t="shared" si="12"/>
        <v>0</v>
      </c>
      <c r="O33" s="151" t="str">
        <f t="shared" si="6"/>
        <v/>
      </c>
      <c r="P33" s="143" t="str">
        <f t="shared" si="7"/>
        <v/>
      </c>
      <c r="Q33" s="11">
        <f t="shared" si="8"/>
        <v>43.05</v>
      </c>
      <c r="R33" s="12">
        <f t="shared" si="9"/>
        <v>0</v>
      </c>
    </row>
    <row r="34" spans="1:18" ht="14.25" customHeight="1" x14ac:dyDescent="0.25">
      <c r="A34" s="157" t="s">
        <v>1084</v>
      </c>
      <c r="B34" s="71" t="s">
        <v>900</v>
      </c>
      <c r="C34" s="120"/>
      <c r="D34" s="11">
        <v>98.1</v>
      </c>
      <c r="E34" s="226">
        <f t="shared" si="0"/>
        <v>0</v>
      </c>
      <c r="F34" s="227">
        <f t="shared" si="1"/>
        <v>203.87359836901123</v>
      </c>
      <c r="G34" s="226">
        <f t="shared" si="10"/>
        <v>232.28803716608596</v>
      </c>
      <c r="H34" s="12">
        <f t="shared" si="11"/>
        <v>116.14401858304298</v>
      </c>
      <c r="I34" s="16">
        <v>3</v>
      </c>
      <c r="J34" s="13">
        <f t="shared" si="2"/>
        <v>0</v>
      </c>
      <c r="K34" s="32">
        <f t="shared" si="3"/>
        <v>1333.3333333333335</v>
      </c>
      <c r="L34" s="70">
        <f t="shared" si="4"/>
        <v>32.699999999999996</v>
      </c>
      <c r="M34" s="14">
        <v>0</v>
      </c>
      <c r="N34" s="15">
        <f t="shared" si="12"/>
        <v>0</v>
      </c>
      <c r="O34" s="151" t="str">
        <f t="shared" si="6"/>
        <v/>
      </c>
      <c r="P34" s="143" t="str">
        <f t="shared" si="7"/>
        <v/>
      </c>
      <c r="Q34" s="11">
        <f t="shared" si="8"/>
        <v>43.05</v>
      </c>
      <c r="R34" s="12">
        <f t="shared" si="9"/>
        <v>0</v>
      </c>
    </row>
    <row r="35" spans="1:18" ht="14.25" customHeight="1" x14ac:dyDescent="0.25">
      <c r="A35" s="157" t="s">
        <v>1081</v>
      </c>
      <c r="B35" s="71" t="s">
        <v>900</v>
      </c>
      <c r="C35" s="120"/>
      <c r="D35" s="11">
        <v>87.3</v>
      </c>
      <c r="E35" s="226">
        <f t="shared" si="0"/>
        <v>0</v>
      </c>
      <c r="F35" s="227">
        <f t="shared" si="1"/>
        <v>229.09507445589918</v>
      </c>
      <c r="G35" s="226">
        <f t="shared" si="10"/>
        <v>280.50490883590464</v>
      </c>
      <c r="H35" s="12">
        <f t="shared" si="11"/>
        <v>140.25245441795232</v>
      </c>
      <c r="I35" s="16">
        <v>4</v>
      </c>
      <c r="J35" s="13">
        <f t="shared" si="2"/>
        <v>0</v>
      </c>
      <c r="K35" s="32">
        <f t="shared" si="3"/>
        <v>1000</v>
      </c>
      <c r="L35" s="70">
        <f t="shared" si="4"/>
        <v>21.824999999999999</v>
      </c>
      <c r="M35" s="14">
        <v>0</v>
      </c>
      <c r="N35" s="15">
        <f t="shared" si="12"/>
        <v>0</v>
      </c>
      <c r="O35" s="151" t="str">
        <f t="shared" si="6"/>
        <v/>
      </c>
      <c r="P35" s="143" t="str">
        <f t="shared" si="7"/>
        <v/>
      </c>
      <c r="Q35" s="11">
        <f t="shared" si="8"/>
        <v>35.65</v>
      </c>
      <c r="R35" s="12">
        <f t="shared" si="9"/>
        <v>0</v>
      </c>
    </row>
    <row r="36" spans="1:18" ht="14.25" customHeight="1" x14ac:dyDescent="0.25">
      <c r="A36" s="157" t="s">
        <v>1082</v>
      </c>
      <c r="B36" s="71" t="s">
        <v>900</v>
      </c>
      <c r="C36" s="120"/>
      <c r="D36" s="11">
        <v>44.6</v>
      </c>
      <c r="E36" s="226">
        <f t="shared" si="0"/>
        <v>0</v>
      </c>
      <c r="F36" s="227">
        <f t="shared" si="1"/>
        <v>448.43049327354254</v>
      </c>
      <c r="G36" s="226">
        <f t="shared" si="10"/>
        <v>775.19379844961236</v>
      </c>
      <c r="H36" s="12">
        <f t="shared" si="11"/>
        <v>387.59689922480618</v>
      </c>
      <c r="I36" s="16">
        <v>4.7</v>
      </c>
      <c r="J36" s="13">
        <f t="shared" si="2"/>
        <v>0</v>
      </c>
      <c r="K36" s="32">
        <f t="shared" si="3"/>
        <v>851.063829787234</v>
      </c>
      <c r="L36" s="70">
        <f t="shared" si="4"/>
        <v>9.4893617021276597</v>
      </c>
      <c r="M36" s="14">
        <v>0</v>
      </c>
      <c r="N36" s="15">
        <f t="shared" si="12"/>
        <v>0</v>
      </c>
      <c r="O36" s="151" t="str">
        <f t="shared" si="6"/>
        <v/>
      </c>
      <c r="P36" s="143" t="str">
        <f t="shared" si="7"/>
        <v/>
      </c>
      <c r="Q36" s="11">
        <f t="shared" si="8"/>
        <v>12.9</v>
      </c>
      <c r="R36" s="12">
        <f t="shared" si="9"/>
        <v>0</v>
      </c>
    </row>
    <row r="37" spans="1:18" s="9" customFormat="1" ht="14.25" customHeight="1" x14ac:dyDescent="0.25">
      <c r="A37" s="157" t="s">
        <v>1083</v>
      </c>
      <c r="B37" s="71" t="s">
        <v>900</v>
      </c>
      <c r="C37" s="120"/>
      <c r="D37" s="11">
        <v>44.3</v>
      </c>
      <c r="E37" s="226">
        <f t="shared" si="0"/>
        <v>0</v>
      </c>
      <c r="F37" s="227">
        <f t="shared" si="1"/>
        <v>451.46726862302489</v>
      </c>
      <c r="G37" s="226">
        <f t="shared" si="10"/>
        <v>809.71659919028355</v>
      </c>
      <c r="H37" s="12">
        <f t="shared" si="11"/>
        <v>404.85829959514177</v>
      </c>
      <c r="I37" s="16">
        <v>4.9000000000000004</v>
      </c>
      <c r="J37" s="13">
        <f t="shared" si="2"/>
        <v>0</v>
      </c>
      <c r="K37" s="32">
        <f t="shared" si="3"/>
        <v>816.32653061224494</v>
      </c>
      <c r="L37" s="70">
        <f t="shared" si="4"/>
        <v>9.0408163265306118</v>
      </c>
      <c r="M37" s="14">
        <v>0</v>
      </c>
      <c r="N37" s="15">
        <f t="shared" si="12"/>
        <v>0</v>
      </c>
      <c r="O37" s="151" t="str">
        <f t="shared" si="6"/>
        <v/>
      </c>
      <c r="P37" s="143" t="str">
        <f t="shared" si="7"/>
        <v/>
      </c>
      <c r="Q37" s="11">
        <f t="shared" si="8"/>
        <v>12.349999999999998</v>
      </c>
      <c r="R37" s="12">
        <f t="shared" si="9"/>
        <v>0</v>
      </c>
    </row>
    <row r="38" spans="1:18" s="9" customFormat="1" ht="14.25" customHeight="1" x14ac:dyDescent="0.25">
      <c r="A38" s="157" t="s">
        <v>272</v>
      </c>
      <c r="B38" s="71" t="s">
        <v>900</v>
      </c>
      <c r="C38" s="120"/>
      <c r="D38" s="11">
        <v>62.6</v>
      </c>
      <c r="E38" s="226">
        <f t="shared" si="0"/>
        <v>0</v>
      </c>
      <c r="F38" s="227">
        <f t="shared" si="1"/>
        <v>319.4888178913738</v>
      </c>
      <c r="G38" s="226">
        <f t="shared" si="10"/>
        <v>414.93775933609953</v>
      </c>
      <c r="H38" s="12">
        <f t="shared" si="11"/>
        <v>207.46887966804977</v>
      </c>
      <c r="I38" s="16">
        <v>3.6</v>
      </c>
      <c r="J38" s="13">
        <f t="shared" si="2"/>
        <v>0</v>
      </c>
      <c r="K38" s="32">
        <f t="shared" si="3"/>
        <v>1111.1111111111111</v>
      </c>
      <c r="L38" s="70">
        <f t="shared" si="4"/>
        <v>17.388888888888889</v>
      </c>
      <c r="M38" s="14">
        <v>0</v>
      </c>
      <c r="N38" s="15">
        <f t="shared" si="12"/>
        <v>0</v>
      </c>
      <c r="O38" s="151" t="str">
        <f t="shared" si="6"/>
        <v/>
      </c>
      <c r="P38" s="143" t="str">
        <f t="shared" si="7"/>
        <v/>
      </c>
      <c r="Q38" s="11">
        <f t="shared" si="8"/>
        <v>24.1</v>
      </c>
      <c r="R38" s="12">
        <f t="shared" si="9"/>
        <v>0</v>
      </c>
    </row>
    <row r="39" spans="1:18" s="9" customFormat="1" ht="14.25" customHeight="1" x14ac:dyDescent="0.25">
      <c r="A39" s="157" t="s">
        <v>258</v>
      </c>
      <c r="B39" s="71" t="s">
        <v>900</v>
      </c>
      <c r="C39" s="120"/>
      <c r="D39" s="11">
        <v>150</v>
      </c>
      <c r="E39" s="226">
        <f t="shared" si="0"/>
        <v>0</v>
      </c>
      <c r="F39" s="227">
        <f t="shared" si="1"/>
        <v>133.33333333333331</v>
      </c>
      <c r="G39" s="226">
        <f t="shared" si="10"/>
        <v>149.25373134328359</v>
      </c>
      <c r="H39" s="12">
        <f t="shared" si="11"/>
        <v>74.626865671641795</v>
      </c>
      <c r="I39" s="16">
        <v>4</v>
      </c>
      <c r="J39" s="13">
        <f t="shared" si="2"/>
        <v>0</v>
      </c>
      <c r="K39" s="32">
        <f t="shared" si="3"/>
        <v>1000</v>
      </c>
      <c r="L39" s="70">
        <f t="shared" si="4"/>
        <v>37.5</v>
      </c>
      <c r="M39" s="14">
        <v>0</v>
      </c>
      <c r="N39" s="15">
        <f t="shared" si="12"/>
        <v>0</v>
      </c>
      <c r="O39" s="151" t="str">
        <f t="shared" si="6"/>
        <v/>
      </c>
      <c r="P39" s="143" t="str">
        <f t="shared" si="7"/>
        <v/>
      </c>
      <c r="Q39" s="11">
        <f t="shared" si="8"/>
        <v>67</v>
      </c>
      <c r="R39" s="12">
        <f t="shared" si="9"/>
        <v>0</v>
      </c>
    </row>
    <row r="40" spans="1:18" s="9" customFormat="1" ht="14.25" customHeight="1" x14ac:dyDescent="0.25">
      <c r="A40" s="157" t="s">
        <v>256</v>
      </c>
      <c r="B40" s="71" t="s">
        <v>900</v>
      </c>
      <c r="C40" s="120"/>
      <c r="D40" s="11">
        <v>125</v>
      </c>
      <c r="E40" s="226">
        <f t="shared" si="0"/>
        <v>0</v>
      </c>
      <c r="F40" s="227">
        <f t="shared" si="1"/>
        <v>160</v>
      </c>
      <c r="G40" s="226">
        <f t="shared" si="10"/>
        <v>177.61989342806396</v>
      </c>
      <c r="H40" s="12">
        <f t="shared" si="11"/>
        <v>88.80994671403198</v>
      </c>
      <c r="I40" s="16">
        <v>3.1</v>
      </c>
      <c r="J40" s="13">
        <f t="shared" si="2"/>
        <v>0</v>
      </c>
      <c r="K40" s="32">
        <f t="shared" si="3"/>
        <v>1290.3225806451612</v>
      </c>
      <c r="L40" s="70">
        <f t="shared" si="4"/>
        <v>40.322580645161288</v>
      </c>
      <c r="M40" s="14">
        <v>0</v>
      </c>
      <c r="N40" s="15">
        <f t="shared" si="12"/>
        <v>0</v>
      </c>
      <c r="O40" s="151" t="str">
        <f t="shared" si="6"/>
        <v/>
      </c>
      <c r="P40" s="143" t="str">
        <f t="shared" si="7"/>
        <v/>
      </c>
      <c r="Q40" s="11">
        <f t="shared" si="8"/>
        <v>56.3</v>
      </c>
      <c r="R40" s="12">
        <f t="shared" si="9"/>
        <v>0</v>
      </c>
    </row>
    <row r="41" spans="1:18" ht="14.25" customHeight="1" x14ac:dyDescent="0.25">
      <c r="A41" s="157" t="s">
        <v>257</v>
      </c>
      <c r="B41" s="71" t="s">
        <v>900</v>
      </c>
      <c r="C41" s="120"/>
      <c r="D41" s="11">
        <v>308</v>
      </c>
      <c r="E41" s="226">
        <f t="shared" ref="E41:E72" si="13">D41*($C41/100)</f>
        <v>0</v>
      </c>
      <c r="F41" s="227">
        <f t="shared" ref="F41:F72" si="14">IF((IF($D$2&gt;=200,0,(((200-$D$2)/$D41)*100)))&gt;999,"",IF($D$2&gt;=200,0,(((200-$D$2)/$D41)*100)))</f>
        <v>64.935064935064929</v>
      </c>
      <c r="G41" s="226">
        <f t="shared" si="10"/>
        <v>67.024128686327074</v>
      </c>
      <c r="H41" s="12">
        <f t="shared" si="11"/>
        <v>33.512064343163537</v>
      </c>
      <c r="I41" s="16">
        <v>2.4</v>
      </c>
      <c r="J41" s="13">
        <f t="shared" ref="J41:J72" si="15">I41*($C41/100)</f>
        <v>0</v>
      </c>
      <c r="K41" s="32">
        <f t="shared" ref="K41:K72" si="16">IF(((((40-$I$2)/I41)*100))&gt;9999,9999,(((40-$I$2)/I41)*100))</f>
        <v>1666.6666666666667</v>
      </c>
      <c r="L41" s="70">
        <v>99.9</v>
      </c>
      <c r="M41" s="14">
        <v>0</v>
      </c>
      <c r="N41" s="15">
        <f t="shared" si="12"/>
        <v>0</v>
      </c>
      <c r="O41" s="151" t="str">
        <f t="shared" ref="O41:O72" si="17">IF(M41=0,"",IF(((((14-$M$2)/M41)*100))&gt;9999,"",(((14-$M$2)/M41)*100)))</f>
        <v/>
      </c>
      <c r="P41" s="143" t="str">
        <f t="shared" ref="P41:P72" si="18">IF(O41="","",D41/M41)</f>
        <v/>
      </c>
      <c r="Q41" s="11">
        <f t="shared" ref="Q41:Q72" si="19">(D41-(I41*4))/2</f>
        <v>149.19999999999999</v>
      </c>
      <c r="R41" s="12">
        <f t="shared" ref="R41:R72" si="20">(E41-(J41*4))/2</f>
        <v>0</v>
      </c>
    </row>
    <row r="42" spans="1:18" ht="14.25" customHeight="1" x14ac:dyDescent="0.25">
      <c r="A42" s="157" t="s">
        <v>255</v>
      </c>
      <c r="B42" s="71" t="s">
        <v>900</v>
      </c>
      <c r="C42" s="120"/>
      <c r="D42" s="11">
        <v>308</v>
      </c>
      <c r="E42" s="226">
        <f t="shared" si="13"/>
        <v>0</v>
      </c>
      <c r="F42" s="227">
        <f t="shared" si="14"/>
        <v>64.935064935064929</v>
      </c>
      <c r="G42" s="226">
        <f t="shared" si="10"/>
        <v>67.024128686327074</v>
      </c>
      <c r="H42" s="12">
        <f t="shared" si="11"/>
        <v>33.512064343163537</v>
      </c>
      <c r="I42" s="16">
        <v>2.4</v>
      </c>
      <c r="J42" s="13">
        <f t="shared" si="15"/>
        <v>0</v>
      </c>
      <c r="K42" s="32">
        <f t="shared" si="16"/>
        <v>1666.6666666666667</v>
      </c>
      <c r="L42" s="70">
        <v>99.9</v>
      </c>
      <c r="M42" s="14">
        <v>0</v>
      </c>
      <c r="N42" s="15">
        <f t="shared" si="12"/>
        <v>0</v>
      </c>
      <c r="O42" s="151" t="str">
        <f t="shared" si="17"/>
        <v/>
      </c>
      <c r="P42" s="143" t="str">
        <f t="shared" si="18"/>
        <v/>
      </c>
      <c r="Q42" s="11">
        <f t="shared" si="19"/>
        <v>149.19999999999999</v>
      </c>
      <c r="R42" s="12">
        <f t="shared" si="20"/>
        <v>0</v>
      </c>
    </row>
    <row r="43" spans="1:18" ht="14.25" customHeight="1" x14ac:dyDescent="0.25">
      <c r="A43" s="157" t="s">
        <v>138</v>
      </c>
      <c r="B43" s="71" t="s">
        <v>900</v>
      </c>
      <c r="C43" s="120"/>
      <c r="D43" s="11">
        <v>103</v>
      </c>
      <c r="E43" s="226">
        <f t="shared" si="13"/>
        <v>0</v>
      </c>
      <c r="F43" s="227">
        <f t="shared" si="14"/>
        <v>194.17475728155341</v>
      </c>
      <c r="G43" s="226">
        <f t="shared" si="10"/>
        <v>226.75736961451247</v>
      </c>
      <c r="H43" s="12">
        <f t="shared" si="11"/>
        <v>113.37868480725623</v>
      </c>
      <c r="I43" s="16">
        <v>3.7</v>
      </c>
      <c r="J43" s="13">
        <f t="shared" si="15"/>
        <v>0</v>
      </c>
      <c r="K43" s="32">
        <f t="shared" si="16"/>
        <v>1081.081081081081</v>
      </c>
      <c r="L43" s="70">
        <f t="shared" ref="L43:L88" si="21">IF(K43=9999,99.9,D43/I43)</f>
        <v>27.837837837837835</v>
      </c>
      <c r="M43" s="14">
        <v>0</v>
      </c>
      <c r="N43" s="15">
        <f t="shared" si="12"/>
        <v>0</v>
      </c>
      <c r="O43" s="151" t="str">
        <f t="shared" si="17"/>
        <v/>
      </c>
      <c r="P43" s="143" t="str">
        <f t="shared" si="18"/>
        <v/>
      </c>
      <c r="Q43" s="11">
        <f t="shared" si="19"/>
        <v>44.1</v>
      </c>
      <c r="R43" s="12">
        <f t="shared" si="20"/>
        <v>0</v>
      </c>
    </row>
    <row r="44" spans="1:18" ht="14.25" customHeight="1" x14ac:dyDescent="0.25">
      <c r="A44" s="157" t="s">
        <v>254</v>
      </c>
      <c r="B44" s="71" t="s">
        <v>900</v>
      </c>
      <c r="C44" s="120"/>
      <c r="D44" s="11">
        <v>129</v>
      </c>
      <c r="E44" s="226">
        <f t="shared" si="13"/>
        <v>0</v>
      </c>
      <c r="F44" s="227">
        <f t="shared" si="14"/>
        <v>155.0387596899225</v>
      </c>
      <c r="G44" s="226">
        <f t="shared" si="10"/>
        <v>178.25311942959001</v>
      </c>
      <c r="H44" s="12">
        <f t="shared" si="11"/>
        <v>89.126559714795007</v>
      </c>
      <c r="I44" s="16">
        <v>4.2</v>
      </c>
      <c r="J44" s="13">
        <f t="shared" si="15"/>
        <v>0</v>
      </c>
      <c r="K44" s="32">
        <f t="shared" si="16"/>
        <v>952.38095238095241</v>
      </c>
      <c r="L44" s="70">
        <f t="shared" si="21"/>
        <v>30.714285714285712</v>
      </c>
      <c r="M44" s="14">
        <v>0</v>
      </c>
      <c r="N44" s="15">
        <f t="shared" si="12"/>
        <v>0</v>
      </c>
      <c r="O44" s="151" t="str">
        <f t="shared" si="17"/>
        <v/>
      </c>
      <c r="P44" s="143" t="str">
        <f t="shared" si="18"/>
        <v/>
      </c>
      <c r="Q44" s="11">
        <f t="shared" si="19"/>
        <v>56.1</v>
      </c>
      <c r="R44" s="12">
        <f t="shared" si="20"/>
        <v>0</v>
      </c>
    </row>
    <row r="45" spans="1:18" ht="14.25" customHeight="1" x14ac:dyDescent="0.25">
      <c r="A45" s="157" t="s">
        <v>250</v>
      </c>
      <c r="B45" s="71" t="s">
        <v>900</v>
      </c>
      <c r="C45" s="120"/>
      <c r="D45" s="11">
        <v>339</v>
      </c>
      <c r="E45" s="226">
        <f t="shared" si="13"/>
        <v>0</v>
      </c>
      <c r="F45" s="227">
        <f t="shared" si="14"/>
        <v>58.997050147492622</v>
      </c>
      <c r="G45" s="226">
        <f t="shared" si="10"/>
        <v>76.511094108645764</v>
      </c>
      <c r="H45" s="12">
        <f t="shared" si="11"/>
        <v>38.255547054322882</v>
      </c>
      <c r="I45" s="16">
        <v>19.399999999999999</v>
      </c>
      <c r="J45" s="13">
        <f t="shared" si="15"/>
        <v>0</v>
      </c>
      <c r="K45" s="32">
        <f t="shared" si="16"/>
        <v>206.18556701030931</v>
      </c>
      <c r="L45" s="70">
        <f t="shared" si="21"/>
        <v>17.474226804123713</v>
      </c>
      <c r="M45" s="14">
        <v>0</v>
      </c>
      <c r="N45" s="15">
        <f t="shared" si="12"/>
        <v>0</v>
      </c>
      <c r="O45" s="151" t="str">
        <f t="shared" si="17"/>
        <v/>
      </c>
      <c r="P45" s="143" t="str">
        <f t="shared" si="18"/>
        <v/>
      </c>
      <c r="Q45" s="11">
        <f t="shared" si="19"/>
        <v>130.69999999999999</v>
      </c>
      <c r="R45" s="12">
        <f t="shared" si="20"/>
        <v>0</v>
      </c>
    </row>
    <row r="46" spans="1:18" ht="14.25" customHeight="1" x14ac:dyDescent="0.25">
      <c r="A46" s="157" t="s">
        <v>253</v>
      </c>
      <c r="B46" s="71" t="s">
        <v>900</v>
      </c>
      <c r="C46" s="120"/>
      <c r="D46" s="11">
        <v>353</v>
      </c>
      <c r="E46" s="226">
        <f t="shared" si="13"/>
        <v>0</v>
      </c>
      <c r="F46" s="227">
        <f t="shared" si="14"/>
        <v>56.657223796033996</v>
      </c>
      <c r="G46" s="226">
        <f t="shared" si="10"/>
        <v>74.460163812360378</v>
      </c>
      <c r="H46" s="12">
        <f t="shared" si="11"/>
        <v>37.230081906180189</v>
      </c>
      <c r="I46" s="16">
        <v>21.1</v>
      </c>
      <c r="J46" s="13">
        <f t="shared" si="15"/>
        <v>0</v>
      </c>
      <c r="K46" s="32">
        <f t="shared" si="16"/>
        <v>189.57345971563979</v>
      </c>
      <c r="L46" s="70">
        <f t="shared" si="21"/>
        <v>16.729857819905213</v>
      </c>
      <c r="M46" s="14">
        <v>0</v>
      </c>
      <c r="N46" s="15">
        <f t="shared" si="12"/>
        <v>0</v>
      </c>
      <c r="O46" s="151" t="str">
        <f t="shared" si="17"/>
        <v/>
      </c>
      <c r="P46" s="143" t="str">
        <f t="shared" si="18"/>
        <v/>
      </c>
      <c r="Q46" s="11">
        <f t="shared" si="19"/>
        <v>134.30000000000001</v>
      </c>
      <c r="R46" s="12">
        <f t="shared" si="20"/>
        <v>0</v>
      </c>
    </row>
    <row r="47" spans="1:18" ht="14.25" customHeight="1" x14ac:dyDescent="0.25">
      <c r="A47" s="157" t="s">
        <v>252</v>
      </c>
      <c r="B47" s="71" t="s">
        <v>900</v>
      </c>
      <c r="C47" s="120"/>
      <c r="D47" s="11">
        <v>342</v>
      </c>
      <c r="E47" s="226">
        <f t="shared" si="13"/>
        <v>0</v>
      </c>
      <c r="F47" s="227">
        <f t="shared" si="14"/>
        <v>58.479532163742689</v>
      </c>
      <c r="G47" s="226">
        <f t="shared" si="10"/>
        <v>79.491255961844203</v>
      </c>
      <c r="H47" s="12">
        <f t="shared" si="11"/>
        <v>39.745627980922102</v>
      </c>
      <c r="I47" s="16">
        <v>22.6</v>
      </c>
      <c r="J47" s="13">
        <f t="shared" si="15"/>
        <v>0</v>
      </c>
      <c r="K47" s="32">
        <f t="shared" si="16"/>
        <v>176.99115044247787</v>
      </c>
      <c r="L47" s="70">
        <f t="shared" si="21"/>
        <v>15.132743362831857</v>
      </c>
      <c r="M47" s="14">
        <v>0</v>
      </c>
      <c r="N47" s="15">
        <f t="shared" si="12"/>
        <v>0</v>
      </c>
      <c r="O47" s="151" t="str">
        <f t="shared" si="17"/>
        <v/>
      </c>
      <c r="P47" s="143" t="str">
        <f t="shared" si="18"/>
        <v/>
      </c>
      <c r="Q47" s="11">
        <f t="shared" si="19"/>
        <v>125.8</v>
      </c>
      <c r="R47" s="12">
        <f t="shared" si="20"/>
        <v>0</v>
      </c>
    </row>
    <row r="48" spans="1:18" ht="14.25" customHeight="1" x14ac:dyDescent="0.25">
      <c r="A48" s="157" t="s">
        <v>248</v>
      </c>
      <c r="B48" s="71" t="s">
        <v>900</v>
      </c>
      <c r="C48" s="120"/>
      <c r="D48" s="11">
        <v>200</v>
      </c>
      <c r="E48" s="226">
        <f t="shared" si="13"/>
        <v>0</v>
      </c>
      <c r="F48" s="227">
        <f t="shared" si="14"/>
        <v>100</v>
      </c>
      <c r="G48" s="226">
        <f t="shared" si="10"/>
        <v>138.88888888888889</v>
      </c>
      <c r="H48" s="12">
        <f t="shared" si="11"/>
        <v>69.444444444444443</v>
      </c>
      <c r="I48" s="16">
        <v>14</v>
      </c>
      <c r="J48" s="13">
        <f t="shared" si="15"/>
        <v>0</v>
      </c>
      <c r="K48" s="32">
        <f t="shared" si="16"/>
        <v>285.71428571428572</v>
      </c>
      <c r="L48" s="70">
        <f t="shared" si="21"/>
        <v>14.285714285714286</v>
      </c>
      <c r="M48" s="14">
        <v>0</v>
      </c>
      <c r="N48" s="15">
        <f t="shared" si="12"/>
        <v>0</v>
      </c>
      <c r="O48" s="151" t="str">
        <f t="shared" si="17"/>
        <v/>
      </c>
      <c r="P48" s="143" t="str">
        <f t="shared" si="18"/>
        <v/>
      </c>
      <c r="Q48" s="11">
        <f t="shared" si="19"/>
        <v>72</v>
      </c>
      <c r="R48" s="12">
        <f t="shared" si="20"/>
        <v>0</v>
      </c>
    </row>
    <row r="49" spans="1:18" ht="14.25" customHeight="1" x14ac:dyDescent="0.25">
      <c r="A49" s="157" t="s">
        <v>246</v>
      </c>
      <c r="B49" s="71" t="s">
        <v>900</v>
      </c>
      <c r="C49" s="120"/>
      <c r="D49" s="11">
        <v>467</v>
      </c>
      <c r="E49" s="226">
        <f t="shared" si="13"/>
        <v>0</v>
      </c>
      <c r="F49" s="227">
        <f t="shared" si="14"/>
        <v>42.82655246252677</v>
      </c>
      <c r="G49" s="226">
        <f t="shared" si="10"/>
        <v>56.085249579360628</v>
      </c>
      <c r="H49" s="12">
        <f t="shared" si="11"/>
        <v>28.042624789680314</v>
      </c>
      <c r="I49" s="16">
        <v>27.6</v>
      </c>
      <c r="J49" s="13">
        <f t="shared" si="15"/>
        <v>0</v>
      </c>
      <c r="K49" s="32">
        <f t="shared" si="16"/>
        <v>144.92753623188406</v>
      </c>
      <c r="L49" s="70">
        <f t="shared" si="21"/>
        <v>16.920289855072461</v>
      </c>
      <c r="M49" s="14">
        <v>0</v>
      </c>
      <c r="N49" s="15">
        <f t="shared" si="12"/>
        <v>0</v>
      </c>
      <c r="O49" s="151" t="str">
        <f t="shared" si="17"/>
        <v/>
      </c>
      <c r="P49" s="143" t="str">
        <f t="shared" si="18"/>
        <v/>
      </c>
      <c r="Q49" s="11">
        <f t="shared" si="19"/>
        <v>178.3</v>
      </c>
      <c r="R49" s="12">
        <f t="shared" si="20"/>
        <v>0</v>
      </c>
    </row>
    <row r="50" spans="1:18" ht="14.25" customHeight="1" x14ac:dyDescent="0.25">
      <c r="A50" s="157" t="s">
        <v>245</v>
      </c>
      <c r="B50" s="71" t="s">
        <v>900</v>
      </c>
      <c r="C50" s="120"/>
      <c r="D50" s="11">
        <v>327</v>
      </c>
      <c r="E50" s="226">
        <f t="shared" si="13"/>
        <v>0</v>
      </c>
      <c r="F50" s="227">
        <f t="shared" si="14"/>
        <v>61.162079510703357</v>
      </c>
      <c r="G50" s="226">
        <f t="shared" si="10"/>
        <v>78.802206461780926</v>
      </c>
      <c r="H50" s="12">
        <f t="shared" si="11"/>
        <v>39.401103230890463</v>
      </c>
      <c r="I50" s="16">
        <v>18.3</v>
      </c>
      <c r="J50" s="13">
        <f t="shared" si="15"/>
        <v>0</v>
      </c>
      <c r="K50" s="32">
        <f t="shared" si="16"/>
        <v>218.57923497267757</v>
      </c>
      <c r="L50" s="70">
        <f t="shared" si="21"/>
        <v>17.868852459016392</v>
      </c>
      <c r="M50" s="14">
        <v>0</v>
      </c>
      <c r="N50" s="15">
        <f t="shared" si="12"/>
        <v>0</v>
      </c>
      <c r="O50" s="151" t="str">
        <f t="shared" si="17"/>
        <v/>
      </c>
      <c r="P50" s="143" t="str">
        <f t="shared" si="18"/>
        <v/>
      </c>
      <c r="Q50" s="11">
        <f t="shared" si="19"/>
        <v>126.9</v>
      </c>
      <c r="R50" s="12">
        <f t="shared" si="20"/>
        <v>0</v>
      </c>
    </row>
    <row r="51" spans="1:18" ht="14.25" customHeight="1" x14ac:dyDescent="0.25">
      <c r="A51" s="157" t="s">
        <v>244</v>
      </c>
      <c r="B51" s="71" t="s">
        <v>900</v>
      </c>
      <c r="C51" s="120"/>
      <c r="D51" s="11">
        <v>208</v>
      </c>
      <c r="E51" s="226">
        <f t="shared" si="13"/>
        <v>0</v>
      </c>
      <c r="F51" s="227">
        <f t="shared" si="14"/>
        <v>96.15384615384616</v>
      </c>
      <c r="G51" s="226">
        <f t="shared" si="10"/>
        <v>122.24938875305624</v>
      </c>
      <c r="H51" s="12">
        <f t="shared" si="11"/>
        <v>61.124694376528119</v>
      </c>
      <c r="I51" s="16">
        <v>11.1</v>
      </c>
      <c r="J51" s="13">
        <f t="shared" si="15"/>
        <v>0</v>
      </c>
      <c r="K51" s="32">
        <f t="shared" si="16"/>
        <v>360.36036036036035</v>
      </c>
      <c r="L51" s="70">
        <f t="shared" si="21"/>
        <v>18.738738738738739</v>
      </c>
      <c r="M51" s="14">
        <v>0</v>
      </c>
      <c r="N51" s="15">
        <f t="shared" si="12"/>
        <v>0</v>
      </c>
      <c r="O51" s="151" t="str">
        <f t="shared" si="17"/>
        <v/>
      </c>
      <c r="P51" s="143" t="str">
        <f t="shared" si="18"/>
        <v/>
      </c>
      <c r="Q51" s="11">
        <f t="shared" si="19"/>
        <v>81.8</v>
      </c>
      <c r="R51" s="12">
        <f t="shared" si="20"/>
        <v>0</v>
      </c>
    </row>
    <row r="52" spans="1:18" ht="14.25" customHeight="1" x14ac:dyDescent="0.25">
      <c r="A52" s="157" t="s">
        <v>243</v>
      </c>
      <c r="B52" s="71" t="s">
        <v>900</v>
      </c>
      <c r="C52" s="120"/>
      <c r="D52" s="11">
        <v>392</v>
      </c>
      <c r="E52" s="226">
        <f t="shared" si="13"/>
        <v>0</v>
      </c>
      <c r="F52" s="227">
        <f t="shared" si="14"/>
        <v>51.020408163265309</v>
      </c>
      <c r="G52" s="226">
        <f t="shared" si="10"/>
        <v>65.359477124183002</v>
      </c>
      <c r="H52" s="12">
        <f t="shared" si="11"/>
        <v>32.679738562091501</v>
      </c>
      <c r="I52" s="16">
        <v>21.5</v>
      </c>
      <c r="J52" s="13">
        <f t="shared" si="15"/>
        <v>0</v>
      </c>
      <c r="K52" s="32">
        <f t="shared" si="16"/>
        <v>186.04651162790697</v>
      </c>
      <c r="L52" s="70">
        <f t="shared" si="21"/>
        <v>18.232558139534884</v>
      </c>
      <c r="M52" s="14">
        <v>0</v>
      </c>
      <c r="N52" s="15">
        <f t="shared" si="12"/>
        <v>0</v>
      </c>
      <c r="O52" s="151" t="str">
        <f t="shared" si="17"/>
        <v/>
      </c>
      <c r="P52" s="143" t="str">
        <f t="shared" si="18"/>
        <v/>
      </c>
      <c r="Q52" s="11">
        <f t="shared" si="19"/>
        <v>153</v>
      </c>
      <c r="R52" s="12">
        <f t="shared" si="20"/>
        <v>0</v>
      </c>
    </row>
    <row r="53" spans="1:18" ht="14.25" customHeight="1" x14ac:dyDescent="0.25">
      <c r="A53" s="157" t="s">
        <v>251</v>
      </c>
      <c r="B53" s="71" t="s">
        <v>900</v>
      </c>
      <c r="C53" s="120"/>
      <c r="D53" s="11">
        <v>285</v>
      </c>
      <c r="E53" s="226">
        <f t="shared" si="13"/>
        <v>0</v>
      </c>
      <c r="F53" s="227">
        <f t="shared" si="14"/>
        <v>70.175438596491219</v>
      </c>
      <c r="G53" s="226">
        <f t="shared" si="10"/>
        <v>99.50248756218906</v>
      </c>
      <c r="H53" s="12">
        <f t="shared" si="11"/>
        <v>49.75124378109453</v>
      </c>
      <c r="I53" s="16">
        <v>21</v>
      </c>
      <c r="J53" s="13">
        <f t="shared" si="15"/>
        <v>0</v>
      </c>
      <c r="K53" s="32">
        <f t="shared" si="16"/>
        <v>190.47619047619045</v>
      </c>
      <c r="L53" s="70">
        <f t="shared" si="21"/>
        <v>13.571428571428571</v>
      </c>
      <c r="M53" s="14">
        <v>0</v>
      </c>
      <c r="N53" s="15">
        <f t="shared" si="12"/>
        <v>0</v>
      </c>
      <c r="O53" s="151" t="str">
        <f t="shared" si="17"/>
        <v/>
      </c>
      <c r="P53" s="143" t="str">
        <f t="shared" si="18"/>
        <v/>
      </c>
      <c r="Q53" s="11">
        <f t="shared" si="19"/>
        <v>100.5</v>
      </c>
      <c r="R53" s="12">
        <f t="shared" si="20"/>
        <v>0</v>
      </c>
    </row>
    <row r="54" spans="1:18" ht="14.25" customHeight="1" x14ac:dyDescent="0.25">
      <c r="A54" s="157" t="s">
        <v>249</v>
      </c>
      <c r="B54" s="71" t="s">
        <v>900</v>
      </c>
      <c r="C54" s="120"/>
      <c r="D54" s="11">
        <v>393</v>
      </c>
      <c r="E54" s="226">
        <f t="shared" si="13"/>
        <v>0</v>
      </c>
      <c r="F54" s="227">
        <f t="shared" si="14"/>
        <v>50.890585241730278</v>
      </c>
      <c r="G54" s="226">
        <f t="shared" si="10"/>
        <v>68.634179821551129</v>
      </c>
      <c r="H54" s="12">
        <f t="shared" si="11"/>
        <v>34.317089910775564</v>
      </c>
      <c r="I54" s="16">
        <v>25.4</v>
      </c>
      <c r="J54" s="13">
        <f t="shared" si="15"/>
        <v>0</v>
      </c>
      <c r="K54" s="32">
        <f t="shared" si="16"/>
        <v>157.48031496062993</v>
      </c>
      <c r="L54" s="70">
        <f t="shared" si="21"/>
        <v>15.472440944881891</v>
      </c>
      <c r="M54" s="14">
        <v>0</v>
      </c>
      <c r="N54" s="15">
        <f t="shared" si="12"/>
        <v>0</v>
      </c>
      <c r="O54" s="151" t="str">
        <f t="shared" si="17"/>
        <v/>
      </c>
      <c r="P54" s="143" t="str">
        <f t="shared" si="18"/>
        <v/>
      </c>
      <c r="Q54" s="11">
        <f t="shared" si="19"/>
        <v>145.69999999999999</v>
      </c>
      <c r="R54" s="12">
        <f t="shared" si="20"/>
        <v>0</v>
      </c>
    </row>
    <row r="55" spans="1:18" ht="14.25" customHeight="1" x14ac:dyDescent="0.25">
      <c r="A55" s="157" t="s">
        <v>247</v>
      </c>
      <c r="B55" s="71" t="s">
        <v>900</v>
      </c>
      <c r="C55" s="120"/>
      <c r="D55" s="11">
        <v>329</v>
      </c>
      <c r="E55" s="226">
        <f t="shared" si="13"/>
        <v>0</v>
      </c>
      <c r="F55" s="227">
        <f t="shared" si="14"/>
        <v>60.790273556231</v>
      </c>
      <c r="G55" s="226">
        <f t="shared" si="10"/>
        <v>88.105726872246692</v>
      </c>
      <c r="H55" s="12">
        <f t="shared" si="11"/>
        <v>44.052863436123346</v>
      </c>
      <c r="I55" s="16">
        <v>25.5</v>
      </c>
      <c r="J55" s="13">
        <f t="shared" si="15"/>
        <v>0</v>
      </c>
      <c r="K55" s="32">
        <f t="shared" si="16"/>
        <v>156.86274509803923</v>
      </c>
      <c r="L55" s="70">
        <f t="shared" si="21"/>
        <v>12.901960784313726</v>
      </c>
      <c r="M55" s="14">
        <v>0</v>
      </c>
      <c r="N55" s="15">
        <f t="shared" si="12"/>
        <v>0</v>
      </c>
      <c r="O55" s="151" t="str">
        <f t="shared" si="17"/>
        <v/>
      </c>
      <c r="P55" s="143" t="str">
        <f t="shared" si="18"/>
        <v/>
      </c>
      <c r="Q55" s="11">
        <f t="shared" si="19"/>
        <v>113.5</v>
      </c>
      <c r="R55" s="12">
        <f t="shared" si="20"/>
        <v>0</v>
      </c>
    </row>
    <row r="56" spans="1:18" ht="14.25" customHeight="1" x14ac:dyDescent="0.25">
      <c r="A56" s="157" t="s">
        <v>498</v>
      </c>
      <c r="B56" s="71" t="s">
        <v>900</v>
      </c>
      <c r="C56" s="120"/>
      <c r="D56" s="11">
        <v>370</v>
      </c>
      <c r="E56" s="226">
        <f t="shared" si="13"/>
        <v>0</v>
      </c>
      <c r="F56" s="227">
        <f t="shared" si="14"/>
        <v>54.054054054054056</v>
      </c>
      <c r="G56" s="226">
        <f t="shared" si="10"/>
        <v>78.740157480314963</v>
      </c>
      <c r="H56" s="12">
        <f t="shared" si="11"/>
        <v>39.370078740157481</v>
      </c>
      <c r="I56" s="16">
        <v>29</v>
      </c>
      <c r="J56" s="13">
        <f t="shared" si="15"/>
        <v>0</v>
      </c>
      <c r="K56" s="32">
        <f t="shared" si="16"/>
        <v>137.93103448275863</v>
      </c>
      <c r="L56" s="70">
        <f t="shared" si="21"/>
        <v>12.758620689655173</v>
      </c>
      <c r="M56" s="14">
        <v>0</v>
      </c>
      <c r="N56" s="15">
        <f t="shared" si="12"/>
        <v>0</v>
      </c>
      <c r="O56" s="151" t="str">
        <f t="shared" si="17"/>
        <v/>
      </c>
      <c r="P56" s="143" t="str">
        <f t="shared" si="18"/>
        <v/>
      </c>
      <c r="Q56" s="11">
        <f t="shared" si="19"/>
        <v>127</v>
      </c>
      <c r="R56" s="12">
        <f t="shared" si="20"/>
        <v>0</v>
      </c>
    </row>
    <row r="57" spans="1:18" ht="14.25" customHeight="1" x14ac:dyDescent="0.25">
      <c r="A57" s="157" t="s">
        <v>242</v>
      </c>
      <c r="B57" s="71" t="s">
        <v>900</v>
      </c>
      <c r="C57" s="120"/>
      <c r="D57" s="11">
        <v>327</v>
      </c>
      <c r="E57" s="226">
        <f t="shared" si="13"/>
        <v>0</v>
      </c>
      <c r="F57" s="227">
        <f t="shared" si="14"/>
        <v>61.162079510703357</v>
      </c>
      <c r="G57" s="226">
        <f t="shared" si="10"/>
        <v>88.261253309796999</v>
      </c>
      <c r="H57" s="12">
        <f t="shared" si="11"/>
        <v>44.130626654898499</v>
      </c>
      <c r="I57" s="16">
        <v>25.1</v>
      </c>
      <c r="J57" s="13">
        <f t="shared" si="15"/>
        <v>0</v>
      </c>
      <c r="K57" s="32">
        <f t="shared" si="16"/>
        <v>159.36254980079681</v>
      </c>
      <c r="L57" s="70">
        <f t="shared" si="21"/>
        <v>13.027888446215139</v>
      </c>
      <c r="M57" s="14">
        <v>0</v>
      </c>
      <c r="N57" s="15">
        <f t="shared" si="12"/>
        <v>0</v>
      </c>
      <c r="O57" s="151" t="str">
        <f t="shared" si="17"/>
        <v/>
      </c>
      <c r="P57" s="143" t="str">
        <f t="shared" si="18"/>
        <v/>
      </c>
      <c r="Q57" s="11">
        <f t="shared" si="19"/>
        <v>113.3</v>
      </c>
      <c r="R57" s="12">
        <f t="shared" si="20"/>
        <v>0</v>
      </c>
    </row>
    <row r="58" spans="1:18" ht="14.25" customHeight="1" x14ac:dyDescent="0.25">
      <c r="A58" s="157" t="s">
        <v>240</v>
      </c>
      <c r="B58" s="71" t="s">
        <v>900</v>
      </c>
      <c r="C58" s="120"/>
      <c r="D58" s="11">
        <v>363</v>
      </c>
      <c r="E58" s="226">
        <f t="shared" si="13"/>
        <v>0</v>
      </c>
      <c r="F58" s="227">
        <f t="shared" si="14"/>
        <v>55.096418732782368</v>
      </c>
      <c r="G58" s="226">
        <f t="shared" si="10"/>
        <v>66.533599467731193</v>
      </c>
      <c r="H58" s="12">
        <f t="shared" si="11"/>
        <v>33.266799733865597</v>
      </c>
      <c r="I58" s="16">
        <v>15.6</v>
      </c>
      <c r="J58" s="13">
        <f t="shared" si="15"/>
        <v>0</v>
      </c>
      <c r="K58" s="32">
        <f t="shared" si="16"/>
        <v>256.41025641025641</v>
      </c>
      <c r="L58" s="70">
        <f t="shared" si="21"/>
        <v>23.26923076923077</v>
      </c>
      <c r="M58" s="14">
        <v>0</v>
      </c>
      <c r="N58" s="15">
        <f t="shared" si="12"/>
        <v>0</v>
      </c>
      <c r="O58" s="151" t="str">
        <f t="shared" si="17"/>
        <v/>
      </c>
      <c r="P58" s="143" t="str">
        <f t="shared" si="18"/>
        <v/>
      </c>
      <c r="Q58" s="11">
        <f t="shared" si="19"/>
        <v>150.30000000000001</v>
      </c>
      <c r="R58" s="12">
        <f t="shared" si="20"/>
        <v>0</v>
      </c>
    </row>
    <row r="59" spans="1:18" ht="14.25" customHeight="1" x14ac:dyDescent="0.25">
      <c r="A59" s="157" t="s">
        <v>241</v>
      </c>
      <c r="B59" s="71" t="s">
        <v>900</v>
      </c>
      <c r="C59" s="120"/>
      <c r="D59" s="11">
        <v>162</v>
      </c>
      <c r="E59" s="226">
        <f t="shared" si="13"/>
        <v>0</v>
      </c>
      <c r="F59" s="227">
        <f t="shared" si="14"/>
        <v>123.45679012345678</v>
      </c>
      <c r="G59" s="226">
        <f t="shared" si="10"/>
        <v>163.9344262295082</v>
      </c>
      <c r="H59" s="12">
        <f t="shared" si="11"/>
        <v>81.967213114754102</v>
      </c>
      <c r="I59" s="16">
        <v>10</v>
      </c>
      <c r="J59" s="13">
        <f t="shared" si="15"/>
        <v>0</v>
      </c>
      <c r="K59" s="32">
        <f t="shared" si="16"/>
        <v>400</v>
      </c>
      <c r="L59" s="70">
        <f t="shared" si="21"/>
        <v>16.2</v>
      </c>
      <c r="M59" s="14">
        <v>0</v>
      </c>
      <c r="N59" s="15">
        <f t="shared" si="12"/>
        <v>0</v>
      </c>
      <c r="O59" s="151" t="str">
        <f t="shared" si="17"/>
        <v/>
      </c>
      <c r="P59" s="143" t="str">
        <f t="shared" si="18"/>
        <v/>
      </c>
      <c r="Q59" s="11">
        <f t="shared" si="19"/>
        <v>61</v>
      </c>
      <c r="R59" s="12">
        <f t="shared" si="20"/>
        <v>0</v>
      </c>
    </row>
    <row r="60" spans="1:18" ht="14.25" customHeight="1" x14ac:dyDescent="0.25">
      <c r="A60" s="157" t="s">
        <v>627</v>
      </c>
      <c r="B60" s="71" t="s">
        <v>900</v>
      </c>
      <c r="C60" s="120"/>
      <c r="D60" s="11">
        <v>111</v>
      </c>
      <c r="E60" s="226">
        <f t="shared" si="13"/>
        <v>0</v>
      </c>
      <c r="F60" s="227">
        <f t="shared" si="14"/>
        <v>180.18018018018017</v>
      </c>
      <c r="G60" s="226">
        <f t="shared" si="10"/>
        <v>408.16326530612247</v>
      </c>
      <c r="H60" s="12">
        <f t="shared" si="11"/>
        <v>204.08163265306123</v>
      </c>
      <c r="I60" s="16">
        <v>15.5</v>
      </c>
      <c r="J60" s="13">
        <f t="shared" si="15"/>
        <v>0</v>
      </c>
      <c r="K60" s="32">
        <f t="shared" si="16"/>
        <v>258.06451612903226</v>
      </c>
      <c r="L60" s="70">
        <f t="shared" si="21"/>
        <v>7.161290322580645</v>
      </c>
      <c r="M60" s="14">
        <v>0</v>
      </c>
      <c r="N60" s="15">
        <f t="shared" si="12"/>
        <v>0</v>
      </c>
      <c r="O60" s="151" t="str">
        <f t="shared" si="17"/>
        <v/>
      </c>
      <c r="P60" s="143" t="str">
        <f t="shared" si="18"/>
        <v/>
      </c>
      <c r="Q60" s="11">
        <f t="shared" si="19"/>
        <v>24.5</v>
      </c>
      <c r="R60" s="12">
        <f t="shared" si="20"/>
        <v>0</v>
      </c>
    </row>
    <row r="61" spans="1:18" ht="14.25" customHeight="1" x14ac:dyDescent="0.25">
      <c r="A61" s="157" t="s">
        <v>239</v>
      </c>
      <c r="B61" s="71" t="s">
        <v>900</v>
      </c>
      <c r="C61" s="120"/>
      <c r="D61" s="11">
        <v>352</v>
      </c>
      <c r="E61" s="226">
        <f t="shared" si="13"/>
        <v>0</v>
      </c>
      <c r="F61" s="227">
        <f t="shared" si="14"/>
        <v>56.81818181818182</v>
      </c>
      <c r="G61" s="226">
        <f t="shared" si="10"/>
        <v>76.923076923076934</v>
      </c>
      <c r="H61" s="12">
        <f t="shared" si="11"/>
        <v>38.461538461538467</v>
      </c>
      <c r="I61" s="16">
        <v>23</v>
      </c>
      <c r="J61" s="13">
        <f t="shared" si="15"/>
        <v>0</v>
      </c>
      <c r="K61" s="32">
        <f t="shared" si="16"/>
        <v>173.91304347826087</v>
      </c>
      <c r="L61" s="70">
        <f t="shared" si="21"/>
        <v>15.304347826086957</v>
      </c>
      <c r="M61" s="14">
        <v>0</v>
      </c>
      <c r="N61" s="15">
        <f t="shared" si="12"/>
        <v>0</v>
      </c>
      <c r="O61" s="151" t="str">
        <f t="shared" si="17"/>
        <v/>
      </c>
      <c r="P61" s="143" t="str">
        <f t="shared" si="18"/>
        <v/>
      </c>
      <c r="Q61" s="11">
        <f t="shared" si="19"/>
        <v>130</v>
      </c>
      <c r="R61" s="12">
        <f t="shared" si="20"/>
        <v>0</v>
      </c>
    </row>
    <row r="62" spans="1:18" ht="14.25" customHeight="1" x14ac:dyDescent="0.25">
      <c r="A62" s="157" t="s">
        <v>238</v>
      </c>
      <c r="B62" s="71" t="s">
        <v>900</v>
      </c>
      <c r="C62" s="120"/>
      <c r="D62" s="11">
        <v>361</v>
      </c>
      <c r="E62" s="226">
        <f t="shared" si="13"/>
        <v>0</v>
      </c>
      <c r="F62" s="227">
        <f t="shared" si="14"/>
        <v>55.4016620498615</v>
      </c>
      <c r="G62" s="226">
        <f t="shared" si="10"/>
        <v>70.571630204657737</v>
      </c>
      <c r="H62" s="12">
        <f t="shared" si="11"/>
        <v>35.285815102328868</v>
      </c>
      <c r="I62" s="16">
        <v>19.399999999999999</v>
      </c>
      <c r="J62" s="13">
        <f t="shared" si="15"/>
        <v>0</v>
      </c>
      <c r="K62" s="32">
        <f t="shared" si="16"/>
        <v>206.18556701030931</v>
      </c>
      <c r="L62" s="70">
        <f t="shared" si="21"/>
        <v>18.608247422680414</v>
      </c>
      <c r="M62" s="14">
        <v>0</v>
      </c>
      <c r="N62" s="15">
        <f t="shared" si="12"/>
        <v>0</v>
      </c>
      <c r="O62" s="151" t="str">
        <f t="shared" si="17"/>
        <v/>
      </c>
      <c r="P62" s="143" t="str">
        <f t="shared" si="18"/>
        <v/>
      </c>
      <c r="Q62" s="11">
        <f t="shared" si="19"/>
        <v>141.69999999999999</v>
      </c>
      <c r="R62" s="12">
        <f t="shared" si="20"/>
        <v>0</v>
      </c>
    </row>
    <row r="63" spans="1:18" ht="14.25" customHeight="1" x14ac:dyDescent="0.25">
      <c r="A63" s="157" t="s">
        <v>237</v>
      </c>
      <c r="B63" s="71" t="s">
        <v>900</v>
      </c>
      <c r="C63" s="120"/>
      <c r="D63" s="11">
        <v>330</v>
      </c>
      <c r="E63" s="226">
        <f t="shared" si="13"/>
        <v>0</v>
      </c>
      <c r="F63" s="227">
        <f t="shared" si="14"/>
        <v>60.606060606060609</v>
      </c>
      <c r="G63" s="226">
        <f t="shared" si="10"/>
        <v>87.719298245614027</v>
      </c>
      <c r="H63" s="12">
        <f t="shared" si="11"/>
        <v>43.859649122807014</v>
      </c>
      <c r="I63" s="16">
        <v>25.5</v>
      </c>
      <c r="J63" s="13">
        <f t="shared" si="15"/>
        <v>0</v>
      </c>
      <c r="K63" s="32">
        <f t="shared" si="16"/>
        <v>156.86274509803923</v>
      </c>
      <c r="L63" s="70">
        <f t="shared" si="21"/>
        <v>12.941176470588236</v>
      </c>
      <c r="M63" s="14">
        <v>0</v>
      </c>
      <c r="N63" s="15">
        <f t="shared" si="12"/>
        <v>0</v>
      </c>
      <c r="O63" s="151" t="str">
        <f t="shared" si="17"/>
        <v/>
      </c>
      <c r="P63" s="143" t="str">
        <f t="shared" si="18"/>
        <v/>
      </c>
      <c r="Q63" s="11">
        <f t="shared" si="19"/>
        <v>114</v>
      </c>
      <c r="R63" s="12">
        <f t="shared" si="20"/>
        <v>0</v>
      </c>
    </row>
    <row r="64" spans="1:18" ht="14.25" customHeight="1" x14ac:dyDescent="0.25">
      <c r="A64" s="157" t="s">
        <v>236</v>
      </c>
      <c r="B64" s="71" t="s">
        <v>900</v>
      </c>
      <c r="C64" s="120"/>
      <c r="D64" s="11">
        <v>397</v>
      </c>
      <c r="E64" s="226">
        <f t="shared" si="13"/>
        <v>0</v>
      </c>
      <c r="F64" s="227">
        <f t="shared" si="14"/>
        <v>50.377833753148614</v>
      </c>
      <c r="G64" s="226">
        <f t="shared" si="10"/>
        <v>69.10850034554251</v>
      </c>
      <c r="H64" s="12">
        <f t="shared" si="11"/>
        <v>34.554250172771255</v>
      </c>
      <c r="I64" s="16">
        <v>26.9</v>
      </c>
      <c r="J64" s="13">
        <f t="shared" si="15"/>
        <v>0</v>
      </c>
      <c r="K64" s="32">
        <f t="shared" si="16"/>
        <v>148.69888475836433</v>
      </c>
      <c r="L64" s="70">
        <f t="shared" si="21"/>
        <v>14.758364312267659</v>
      </c>
      <c r="M64" s="14">
        <v>0</v>
      </c>
      <c r="N64" s="15">
        <f t="shared" si="12"/>
        <v>0</v>
      </c>
      <c r="O64" s="151" t="str">
        <f t="shared" si="17"/>
        <v/>
      </c>
      <c r="P64" s="143" t="str">
        <f t="shared" si="18"/>
        <v/>
      </c>
      <c r="Q64" s="11">
        <f t="shared" si="19"/>
        <v>144.69999999999999</v>
      </c>
      <c r="R64" s="12">
        <f t="shared" si="20"/>
        <v>0</v>
      </c>
    </row>
    <row r="65" spans="1:18" ht="14.25" customHeight="1" x14ac:dyDescent="0.25">
      <c r="A65" s="157" t="s">
        <v>499</v>
      </c>
      <c r="B65" s="71" t="s">
        <v>900</v>
      </c>
      <c r="C65" s="120"/>
      <c r="D65" s="11">
        <v>443</v>
      </c>
      <c r="E65" s="226">
        <f t="shared" si="13"/>
        <v>0</v>
      </c>
      <c r="F65" s="227">
        <f t="shared" si="14"/>
        <v>45.146726862302486</v>
      </c>
      <c r="G65" s="226">
        <f t="shared" si="10"/>
        <v>57.175528873642079</v>
      </c>
      <c r="H65" s="12">
        <f t="shared" si="11"/>
        <v>28.58776443682104</v>
      </c>
      <c r="I65" s="16">
        <v>23.3</v>
      </c>
      <c r="J65" s="13">
        <f t="shared" si="15"/>
        <v>0</v>
      </c>
      <c r="K65" s="32">
        <f t="shared" si="16"/>
        <v>171.67381974248929</v>
      </c>
      <c r="L65" s="70">
        <f t="shared" si="21"/>
        <v>19.012875536480685</v>
      </c>
      <c r="M65" s="14">
        <v>0</v>
      </c>
      <c r="N65" s="15">
        <f t="shared" si="12"/>
        <v>0</v>
      </c>
      <c r="O65" s="151" t="str">
        <f t="shared" si="17"/>
        <v/>
      </c>
      <c r="P65" s="143" t="str">
        <f t="shared" si="18"/>
        <v/>
      </c>
      <c r="Q65" s="11">
        <f t="shared" si="19"/>
        <v>174.9</v>
      </c>
      <c r="R65" s="12">
        <f t="shared" si="20"/>
        <v>0</v>
      </c>
    </row>
    <row r="66" spans="1:18" ht="14.25" customHeight="1" x14ac:dyDescent="0.25">
      <c r="A66" s="157" t="s">
        <v>235</v>
      </c>
      <c r="B66" s="71" t="s">
        <v>900</v>
      </c>
      <c r="C66" s="120"/>
      <c r="D66" s="11">
        <v>476</v>
      </c>
      <c r="E66" s="226">
        <f t="shared" si="13"/>
        <v>0</v>
      </c>
      <c r="F66" s="227">
        <f t="shared" si="14"/>
        <v>42.016806722689076</v>
      </c>
      <c r="G66" s="226">
        <f t="shared" si="10"/>
        <v>61.728395061728392</v>
      </c>
      <c r="H66" s="12">
        <f t="shared" si="11"/>
        <v>30.864197530864196</v>
      </c>
      <c r="I66" s="16">
        <v>38</v>
      </c>
      <c r="J66" s="13">
        <f t="shared" si="15"/>
        <v>0</v>
      </c>
      <c r="K66" s="32">
        <f t="shared" si="16"/>
        <v>105.26315789473684</v>
      </c>
      <c r="L66" s="70">
        <f t="shared" si="21"/>
        <v>12.526315789473685</v>
      </c>
      <c r="M66" s="14">
        <v>0</v>
      </c>
      <c r="N66" s="15">
        <f t="shared" si="12"/>
        <v>0</v>
      </c>
      <c r="O66" s="151" t="str">
        <f t="shared" si="17"/>
        <v/>
      </c>
      <c r="P66" s="143" t="str">
        <f t="shared" si="18"/>
        <v/>
      </c>
      <c r="Q66" s="11">
        <f t="shared" si="19"/>
        <v>162</v>
      </c>
      <c r="R66" s="12">
        <f t="shared" si="20"/>
        <v>0</v>
      </c>
    </row>
    <row r="67" spans="1:18" ht="14.25" customHeight="1" x14ac:dyDescent="0.25">
      <c r="A67" s="157" t="s">
        <v>226</v>
      </c>
      <c r="B67" s="71" t="s">
        <v>900</v>
      </c>
      <c r="C67" s="120"/>
      <c r="D67" s="11">
        <v>471</v>
      </c>
      <c r="E67" s="226">
        <f t="shared" si="13"/>
        <v>0</v>
      </c>
      <c r="F67" s="227">
        <f t="shared" si="14"/>
        <v>42.462845010615716</v>
      </c>
      <c r="G67" s="226">
        <f t="shared" si="10"/>
        <v>54.794520547945204</v>
      </c>
      <c r="H67" s="12">
        <f t="shared" si="11"/>
        <v>27.397260273972602</v>
      </c>
      <c r="I67" s="16">
        <v>26.5</v>
      </c>
      <c r="J67" s="13">
        <f t="shared" si="15"/>
        <v>0</v>
      </c>
      <c r="K67" s="32">
        <f t="shared" si="16"/>
        <v>150.9433962264151</v>
      </c>
      <c r="L67" s="70">
        <f t="shared" si="21"/>
        <v>17.773584905660378</v>
      </c>
      <c r="M67" s="14">
        <v>0</v>
      </c>
      <c r="N67" s="15">
        <f t="shared" si="12"/>
        <v>0</v>
      </c>
      <c r="O67" s="151" t="str">
        <f t="shared" si="17"/>
        <v/>
      </c>
      <c r="P67" s="143" t="str">
        <f t="shared" si="18"/>
        <v/>
      </c>
      <c r="Q67" s="11">
        <f t="shared" si="19"/>
        <v>182.5</v>
      </c>
      <c r="R67" s="12">
        <f t="shared" si="20"/>
        <v>0</v>
      </c>
    </row>
    <row r="68" spans="1:18" ht="14.25" customHeight="1" x14ac:dyDescent="0.25">
      <c r="A68" s="157" t="s">
        <v>234</v>
      </c>
      <c r="B68" s="71" t="s">
        <v>900</v>
      </c>
      <c r="C68" s="120"/>
      <c r="D68" s="11">
        <v>333</v>
      </c>
      <c r="E68" s="226">
        <f t="shared" si="13"/>
        <v>0</v>
      </c>
      <c r="F68" s="227">
        <f t="shared" si="14"/>
        <v>60.06006006006006</v>
      </c>
      <c r="G68" s="226">
        <f t="shared" si="10"/>
        <v>87.336244541484717</v>
      </c>
      <c r="H68" s="12">
        <f t="shared" si="11"/>
        <v>43.668122270742359</v>
      </c>
      <c r="I68" s="16">
        <v>26</v>
      </c>
      <c r="J68" s="13">
        <f t="shared" si="15"/>
        <v>0</v>
      </c>
      <c r="K68" s="32">
        <f t="shared" si="16"/>
        <v>153.84615384615387</v>
      </c>
      <c r="L68" s="70">
        <f t="shared" si="21"/>
        <v>12.807692307692308</v>
      </c>
      <c r="M68" s="14">
        <v>0</v>
      </c>
      <c r="N68" s="15">
        <f t="shared" si="12"/>
        <v>0</v>
      </c>
      <c r="O68" s="151" t="str">
        <f t="shared" si="17"/>
        <v/>
      </c>
      <c r="P68" s="143" t="str">
        <f t="shared" si="18"/>
        <v/>
      </c>
      <c r="Q68" s="11">
        <f t="shared" si="19"/>
        <v>114.5</v>
      </c>
      <c r="R68" s="12">
        <f t="shared" si="20"/>
        <v>0</v>
      </c>
    </row>
    <row r="69" spans="1:18" ht="14.25" customHeight="1" x14ac:dyDescent="0.25">
      <c r="A69" s="157" t="s">
        <v>233</v>
      </c>
      <c r="B69" s="71" t="s">
        <v>900</v>
      </c>
      <c r="C69" s="120"/>
      <c r="D69" s="11">
        <v>391</v>
      </c>
      <c r="E69" s="226">
        <f t="shared" si="13"/>
        <v>0</v>
      </c>
      <c r="F69" s="227">
        <f t="shared" si="14"/>
        <v>51.150895140664964</v>
      </c>
      <c r="G69" s="226">
        <f t="shared" si="10"/>
        <v>72.516316171138513</v>
      </c>
      <c r="H69" s="12">
        <f t="shared" si="11"/>
        <v>36.258158085569256</v>
      </c>
      <c r="I69" s="16">
        <v>28.8</v>
      </c>
      <c r="J69" s="13">
        <f t="shared" si="15"/>
        <v>0</v>
      </c>
      <c r="K69" s="32">
        <f t="shared" si="16"/>
        <v>138.88888888888889</v>
      </c>
      <c r="L69" s="70">
        <f t="shared" si="21"/>
        <v>13.576388888888889</v>
      </c>
      <c r="M69" s="14">
        <v>0</v>
      </c>
      <c r="N69" s="15">
        <f t="shared" si="12"/>
        <v>0</v>
      </c>
      <c r="O69" s="151" t="str">
        <f t="shared" si="17"/>
        <v/>
      </c>
      <c r="P69" s="143" t="str">
        <f t="shared" si="18"/>
        <v/>
      </c>
      <c r="Q69" s="11">
        <f t="shared" si="19"/>
        <v>137.9</v>
      </c>
      <c r="R69" s="12">
        <f t="shared" si="20"/>
        <v>0</v>
      </c>
    </row>
    <row r="70" spans="1:18" ht="14.25" customHeight="1" x14ac:dyDescent="0.25">
      <c r="A70" s="157" t="s">
        <v>232</v>
      </c>
      <c r="B70" s="71" t="s">
        <v>900</v>
      </c>
      <c r="C70" s="120"/>
      <c r="D70" s="11">
        <v>233</v>
      </c>
      <c r="E70" s="226">
        <f t="shared" si="13"/>
        <v>0</v>
      </c>
      <c r="F70" s="227">
        <f t="shared" si="14"/>
        <v>85.836909871244643</v>
      </c>
      <c r="G70" s="226">
        <f t="shared" si="10"/>
        <v>130.3780964797914</v>
      </c>
      <c r="H70" s="12">
        <f t="shared" si="11"/>
        <v>65.189048239895698</v>
      </c>
      <c r="I70" s="16">
        <v>19.899999999999999</v>
      </c>
      <c r="J70" s="13">
        <f t="shared" si="15"/>
        <v>0</v>
      </c>
      <c r="K70" s="32">
        <f t="shared" si="16"/>
        <v>201.00502512562818</v>
      </c>
      <c r="L70" s="70">
        <f t="shared" si="21"/>
        <v>11.708542713567841</v>
      </c>
      <c r="M70" s="14">
        <v>0</v>
      </c>
      <c r="N70" s="15">
        <f t="shared" si="12"/>
        <v>0</v>
      </c>
      <c r="O70" s="151" t="str">
        <f t="shared" si="17"/>
        <v/>
      </c>
      <c r="P70" s="143" t="str">
        <f t="shared" si="18"/>
        <v/>
      </c>
      <c r="Q70" s="11">
        <f t="shared" si="19"/>
        <v>76.7</v>
      </c>
      <c r="R70" s="12">
        <f t="shared" si="20"/>
        <v>0</v>
      </c>
    </row>
    <row r="71" spans="1:18" ht="14.25" customHeight="1" x14ac:dyDescent="0.25">
      <c r="A71" s="157" t="s">
        <v>231</v>
      </c>
      <c r="B71" s="71" t="s">
        <v>900</v>
      </c>
      <c r="C71" s="120"/>
      <c r="D71" s="11">
        <v>375</v>
      </c>
      <c r="E71" s="226">
        <f t="shared" si="13"/>
        <v>0</v>
      </c>
      <c r="F71" s="227">
        <f t="shared" si="14"/>
        <v>53.333333333333336</v>
      </c>
      <c r="G71" s="226">
        <f t="shared" si="10"/>
        <v>85.984522785898548</v>
      </c>
      <c r="H71" s="12">
        <f t="shared" si="11"/>
        <v>42.992261392949274</v>
      </c>
      <c r="I71" s="16">
        <v>35.6</v>
      </c>
      <c r="J71" s="13">
        <f t="shared" si="15"/>
        <v>0</v>
      </c>
      <c r="K71" s="32">
        <f t="shared" si="16"/>
        <v>112.35955056179773</v>
      </c>
      <c r="L71" s="70">
        <f t="shared" si="21"/>
        <v>10.533707865168539</v>
      </c>
      <c r="M71" s="14">
        <v>0</v>
      </c>
      <c r="N71" s="15">
        <f t="shared" si="12"/>
        <v>0</v>
      </c>
      <c r="O71" s="151" t="str">
        <f t="shared" si="17"/>
        <v/>
      </c>
      <c r="P71" s="143" t="str">
        <f t="shared" si="18"/>
        <v/>
      </c>
      <c r="Q71" s="11">
        <f t="shared" si="19"/>
        <v>116.3</v>
      </c>
      <c r="R71" s="12">
        <f t="shared" si="20"/>
        <v>0</v>
      </c>
    </row>
    <row r="72" spans="1:18" ht="14.25" customHeight="1" x14ac:dyDescent="0.25">
      <c r="A72" s="157" t="s">
        <v>227</v>
      </c>
      <c r="B72" s="71" t="s">
        <v>900</v>
      </c>
      <c r="C72" s="120"/>
      <c r="D72" s="11">
        <v>128</v>
      </c>
      <c r="E72" s="226">
        <f t="shared" si="13"/>
        <v>0</v>
      </c>
      <c r="F72" s="227">
        <f t="shared" si="14"/>
        <v>156.25</v>
      </c>
      <c r="G72" s="226">
        <f t="shared" si="10"/>
        <v>204.08163265306123</v>
      </c>
      <c r="H72" s="12">
        <f t="shared" si="11"/>
        <v>102.04081632653062</v>
      </c>
      <c r="I72" s="16">
        <v>7.5</v>
      </c>
      <c r="J72" s="13">
        <f t="shared" si="15"/>
        <v>0</v>
      </c>
      <c r="K72" s="32">
        <f t="shared" si="16"/>
        <v>533.33333333333326</v>
      </c>
      <c r="L72" s="70">
        <f t="shared" si="21"/>
        <v>17.066666666666666</v>
      </c>
      <c r="M72" s="14">
        <v>0</v>
      </c>
      <c r="N72" s="15">
        <f t="shared" si="12"/>
        <v>0</v>
      </c>
      <c r="O72" s="151" t="str">
        <f t="shared" si="17"/>
        <v/>
      </c>
      <c r="P72" s="143" t="str">
        <f t="shared" si="18"/>
        <v/>
      </c>
      <c r="Q72" s="11">
        <f t="shared" si="19"/>
        <v>49</v>
      </c>
      <c r="R72" s="12">
        <f t="shared" si="20"/>
        <v>0</v>
      </c>
    </row>
    <row r="73" spans="1:18" ht="14.25" customHeight="1" x14ac:dyDescent="0.25">
      <c r="A73" s="157" t="s">
        <v>228</v>
      </c>
      <c r="B73" s="71" t="s">
        <v>900</v>
      </c>
      <c r="C73" s="120"/>
      <c r="D73" s="11">
        <v>120</v>
      </c>
      <c r="E73" s="226">
        <f t="shared" ref="E73:E88" si="22">D73*($C73/100)</f>
        <v>0</v>
      </c>
      <c r="F73" s="227">
        <f t="shared" ref="F73:F88" si="23">IF((IF($D$2&gt;=200,0,(((200-$D$2)/$D73)*100)))&gt;999,"",IF($D$2&gt;=200,0,(((200-$D$2)/$D73)*100)))</f>
        <v>166.66666666666669</v>
      </c>
      <c r="G73" s="226">
        <f t="shared" si="10"/>
        <v>220.26431718061676</v>
      </c>
      <c r="H73" s="12">
        <f t="shared" si="11"/>
        <v>110.13215859030838</v>
      </c>
      <c r="I73" s="16">
        <v>7.3</v>
      </c>
      <c r="J73" s="13">
        <f t="shared" ref="J73:J88" si="24">I73*($C73/100)</f>
        <v>0</v>
      </c>
      <c r="K73" s="32">
        <f t="shared" ref="K73:K88" si="25">IF(((((40-$I$2)/I73)*100))&gt;9999,9999,(((40-$I$2)/I73)*100))</f>
        <v>547.94520547945206</v>
      </c>
      <c r="L73" s="70">
        <f t="shared" si="21"/>
        <v>16.438356164383563</v>
      </c>
      <c r="M73" s="14">
        <v>0</v>
      </c>
      <c r="N73" s="15">
        <f t="shared" si="12"/>
        <v>0</v>
      </c>
      <c r="O73" s="151" t="str">
        <f t="shared" ref="O73:O88" si="26">IF(M73=0,"",IF(((((14-$M$2)/M73)*100))&gt;9999,"",(((14-$M$2)/M73)*100)))</f>
        <v/>
      </c>
      <c r="P73" s="143" t="str">
        <f t="shared" ref="P73:P88" si="27">IF(O73="","",D73/M73)</f>
        <v/>
      </c>
      <c r="Q73" s="11">
        <f t="shared" ref="Q73:Q88" si="28">(D73-(I73*4))/2</f>
        <v>45.4</v>
      </c>
      <c r="R73" s="12">
        <f t="shared" ref="R73:R88" si="29">(E73-(J73*4))/2</f>
        <v>0</v>
      </c>
    </row>
    <row r="74" spans="1:18" ht="14.25" customHeight="1" x14ac:dyDescent="0.25">
      <c r="A74" s="157" t="s">
        <v>230</v>
      </c>
      <c r="B74" s="71" t="s">
        <v>900</v>
      </c>
      <c r="C74" s="120"/>
      <c r="D74" s="11">
        <v>369</v>
      </c>
      <c r="E74" s="226">
        <f t="shared" si="22"/>
        <v>0</v>
      </c>
      <c r="F74" s="227">
        <f t="shared" si="23"/>
        <v>54.200542005420047</v>
      </c>
      <c r="G74" s="226">
        <f t="shared" ref="G74:G137" si="30">IF(D74=0,"",IF((IF($G$2&gt;=200,0,(((200-$G$2)/($D74-($I74*4))*100))))&gt;999,"",IF($G$2&gt;=200,0,(((200-$G$2)/($D74-($I74*4))*100)))))</f>
        <v>70.671378091872796</v>
      </c>
      <c r="H74" s="12">
        <f t="shared" ref="H74:H137" si="31">IF(D74=0,"",IF((IF($G$2&gt;=100,0,(((100-$G$2)/($D74-($I74*4))*100))))&gt;999,"",IF($G$2&gt;=100,0,(((100-$G$2)/($D74-($I74*4))*100)))))</f>
        <v>35.335689045936398</v>
      </c>
      <c r="I74" s="16">
        <v>21.5</v>
      </c>
      <c r="J74" s="13">
        <f t="shared" si="24"/>
        <v>0</v>
      </c>
      <c r="K74" s="32">
        <f t="shared" si="25"/>
        <v>186.04651162790697</v>
      </c>
      <c r="L74" s="70">
        <f t="shared" si="21"/>
        <v>17.162790697674417</v>
      </c>
      <c r="M74" s="14">
        <v>0</v>
      </c>
      <c r="N74" s="15">
        <f t="shared" si="12"/>
        <v>0</v>
      </c>
      <c r="O74" s="151" t="str">
        <f t="shared" si="26"/>
        <v/>
      </c>
      <c r="P74" s="143" t="str">
        <f t="shared" si="27"/>
        <v/>
      </c>
      <c r="Q74" s="11">
        <f t="shared" si="28"/>
        <v>141.5</v>
      </c>
      <c r="R74" s="12">
        <f t="shared" si="29"/>
        <v>0</v>
      </c>
    </row>
    <row r="75" spans="1:18" ht="14.25" customHeight="1" x14ac:dyDescent="0.25">
      <c r="A75" s="157" t="s">
        <v>229</v>
      </c>
      <c r="B75" s="71" t="s">
        <v>900</v>
      </c>
      <c r="C75" s="120"/>
      <c r="D75" s="11">
        <v>399</v>
      </c>
      <c r="E75" s="226">
        <f t="shared" si="22"/>
        <v>0</v>
      </c>
      <c r="F75" s="227">
        <f t="shared" si="23"/>
        <v>50.125313283208015</v>
      </c>
      <c r="G75" s="226">
        <f t="shared" si="30"/>
        <v>64.308681672025727</v>
      </c>
      <c r="H75" s="12">
        <f t="shared" si="31"/>
        <v>32.154340836012864</v>
      </c>
      <c r="I75" s="16">
        <v>22</v>
      </c>
      <c r="J75" s="13">
        <f t="shared" si="24"/>
        <v>0</v>
      </c>
      <c r="K75" s="32">
        <f t="shared" si="25"/>
        <v>181.81818181818181</v>
      </c>
      <c r="L75" s="70">
        <f t="shared" si="21"/>
        <v>18.136363636363637</v>
      </c>
      <c r="M75" s="14">
        <v>0</v>
      </c>
      <c r="N75" s="15">
        <f t="shared" si="12"/>
        <v>0</v>
      </c>
      <c r="O75" s="151" t="str">
        <f t="shared" si="26"/>
        <v/>
      </c>
      <c r="P75" s="143" t="str">
        <f t="shared" si="27"/>
        <v/>
      </c>
      <c r="Q75" s="11">
        <f t="shared" si="28"/>
        <v>155.5</v>
      </c>
      <c r="R75" s="12">
        <f t="shared" si="29"/>
        <v>0</v>
      </c>
    </row>
    <row r="76" spans="1:18" ht="14.25" customHeight="1" x14ac:dyDescent="0.25">
      <c r="A76" s="157" t="s">
        <v>225</v>
      </c>
      <c r="B76" s="71" t="s">
        <v>900</v>
      </c>
      <c r="C76" s="120"/>
      <c r="D76" s="11">
        <v>399</v>
      </c>
      <c r="E76" s="226">
        <f t="shared" si="22"/>
        <v>0</v>
      </c>
      <c r="F76" s="227">
        <f t="shared" si="23"/>
        <v>50.125313283208015</v>
      </c>
      <c r="G76" s="226">
        <f t="shared" si="30"/>
        <v>68.073519400953032</v>
      </c>
      <c r="H76" s="12">
        <f t="shared" si="31"/>
        <v>34.036759700476516</v>
      </c>
      <c r="I76" s="16">
        <v>26.3</v>
      </c>
      <c r="J76" s="13">
        <f t="shared" si="24"/>
        <v>0</v>
      </c>
      <c r="K76" s="32">
        <f t="shared" si="25"/>
        <v>152.09125475285171</v>
      </c>
      <c r="L76" s="70">
        <f t="shared" si="21"/>
        <v>15.171102661596958</v>
      </c>
      <c r="M76" s="14">
        <v>0</v>
      </c>
      <c r="N76" s="15">
        <f t="shared" si="12"/>
        <v>0</v>
      </c>
      <c r="O76" s="151" t="str">
        <f t="shared" si="26"/>
        <v/>
      </c>
      <c r="P76" s="143" t="str">
        <f t="shared" si="27"/>
        <v/>
      </c>
      <c r="Q76" s="11">
        <f t="shared" si="28"/>
        <v>146.9</v>
      </c>
      <c r="R76" s="12">
        <f t="shared" si="29"/>
        <v>0</v>
      </c>
    </row>
    <row r="77" spans="1:18" ht="14.25" customHeight="1" x14ac:dyDescent="0.25">
      <c r="A77" s="157" t="s">
        <v>877</v>
      </c>
      <c r="B77" s="71" t="s">
        <v>900</v>
      </c>
      <c r="C77" s="120"/>
      <c r="D77" s="11">
        <v>44.9</v>
      </c>
      <c r="E77" s="226">
        <f t="shared" si="22"/>
        <v>0</v>
      </c>
      <c r="F77" s="227">
        <f t="shared" si="23"/>
        <v>445.43429844097994</v>
      </c>
      <c r="G77" s="226">
        <f t="shared" si="30"/>
        <v>711.74377224199293</v>
      </c>
      <c r="H77" s="12">
        <f t="shared" si="31"/>
        <v>355.87188612099646</v>
      </c>
      <c r="I77" s="16">
        <v>4.2</v>
      </c>
      <c r="J77" s="13">
        <f t="shared" si="24"/>
        <v>0</v>
      </c>
      <c r="K77" s="32">
        <f t="shared" si="25"/>
        <v>952.38095238095241</v>
      </c>
      <c r="L77" s="70">
        <f t="shared" si="21"/>
        <v>10.69047619047619</v>
      </c>
      <c r="M77" s="14">
        <v>0</v>
      </c>
      <c r="N77" s="15">
        <f t="shared" ref="N77:N88" si="32">M77*($C77/100)</f>
        <v>0</v>
      </c>
      <c r="O77" s="151" t="str">
        <f t="shared" si="26"/>
        <v/>
      </c>
      <c r="P77" s="143" t="str">
        <f t="shared" si="27"/>
        <v/>
      </c>
      <c r="Q77" s="11">
        <f t="shared" si="28"/>
        <v>14.049999999999999</v>
      </c>
      <c r="R77" s="12">
        <f t="shared" si="29"/>
        <v>0</v>
      </c>
    </row>
    <row r="78" spans="1:18" ht="14.25" customHeight="1" x14ac:dyDescent="0.25">
      <c r="A78" s="157" t="s">
        <v>264</v>
      </c>
      <c r="B78" s="71" t="s">
        <v>900</v>
      </c>
      <c r="C78" s="120"/>
      <c r="D78" s="11">
        <v>71.7</v>
      </c>
      <c r="E78" s="226">
        <f t="shared" si="22"/>
        <v>0</v>
      </c>
      <c r="F78" s="227">
        <f t="shared" si="23"/>
        <v>278.94002789400275</v>
      </c>
      <c r="G78" s="226">
        <f t="shared" si="30"/>
        <v>353.98230088495575</v>
      </c>
      <c r="H78" s="12">
        <f t="shared" si="31"/>
        <v>176.99115044247787</v>
      </c>
      <c r="I78" s="16">
        <v>3.8</v>
      </c>
      <c r="J78" s="13">
        <f t="shared" si="24"/>
        <v>0</v>
      </c>
      <c r="K78" s="32">
        <f t="shared" si="25"/>
        <v>1052.6315789473686</v>
      </c>
      <c r="L78" s="70">
        <f t="shared" si="21"/>
        <v>18.868421052631582</v>
      </c>
      <c r="M78" s="14">
        <v>1.1000000000000001</v>
      </c>
      <c r="N78" s="15">
        <f t="shared" si="32"/>
        <v>0</v>
      </c>
      <c r="O78" s="151">
        <f t="shared" si="26"/>
        <v>1272.7272727272727</v>
      </c>
      <c r="P78" s="143">
        <f t="shared" si="27"/>
        <v>65.181818181818173</v>
      </c>
      <c r="Q78" s="11">
        <f t="shared" si="28"/>
        <v>28.25</v>
      </c>
      <c r="R78" s="12">
        <f t="shared" si="29"/>
        <v>0</v>
      </c>
    </row>
    <row r="79" spans="1:18" ht="14.25" customHeight="1" x14ac:dyDescent="0.25">
      <c r="A79" s="157" t="s">
        <v>273</v>
      </c>
      <c r="B79" s="71" t="s">
        <v>900</v>
      </c>
      <c r="C79" s="120"/>
      <c r="D79" s="11">
        <v>90.3</v>
      </c>
      <c r="E79" s="226">
        <f t="shared" si="22"/>
        <v>0</v>
      </c>
      <c r="F79" s="227">
        <f t="shared" si="23"/>
        <v>221.48394241417498</v>
      </c>
      <c r="G79" s="226">
        <f t="shared" si="30"/>
        <v>266.31158455392813</v>
      </c>
      <c r="H79" s="12">
        <f t="shared" si="31"/>
        <v>133.15579227696406</v>
      </c>
      <c r="I79" s="16">
        <v>3.8</v>
      </c>
      <c r="J79" s="13">
        <f t="shared" si="24"/>
        <v>0</v>
      </c>
      <c r="K79" s="32">
        <f t="shared" si="25"/>
        <v>1052.6315789473686</v>
      </c>
      <c r="L79" s="70">
        <f t="shared" si="21"/>
        <v>23.763157894736842</v>
      </c>
      <c r="M79" s="14">
        <v>0</v>
      </c>
      <c r="N79" s="15">
        <f t="shared" si="32"/>
        <v>0</v>
      </c>
      <c r="O79" s="151" t="str">
        <f t="shared" si="26"/>
        <v/>
      </c>
      <c r="P79" s="143" t="str">
        <f t="shared" si="27"/>
        <v/>
      </c>
      <c r="Q79" s="11">
        <f t="shared" si="28"/>
        <v>37.549999999999997</v>
      </c>
      <c r="R79" s="12">
        <f t="shared" si="29"/>
        <v>0</v>
      </c>
    </row>
    <row r="80" spans="1:18" ht="14.25" customHeight="1" x14ac:dyDescent="0.25">
      <c r="A80" s="157" t="s">
        <v>263</v>
      </c>
      <c r="B80" s="71" t="s">
        <v>900</v>
      </c>
      <c r="C80" s="120"/>
      <c r="D80" s="11">
        <v>75.900000000000006</v>
      </c>
      <c r="E80" s="226">
        <f t="shared" si="22"/>
        <v>0</v>
      </c>
      <c r="F80" s="227">
        <f t="shared" si="23"/>
        <v>263.50461133069825</v>
      </c>
      <c r="G80" s="226">
        <f t="shared" si="30"/>
        <v>345.42314335060445</v>
      </c>
      <c r="H80" s="12">
        <f t="shared" si="31"/>
        <v>172.71157167530222</v>
      </c>
      <c r="I80" s="16">
        <v>4.5</v>
      </c>
      <c r="J80" s="13">
        <f t="shared" si="24"/>
        <v>0</v>
      </c>
      <c r="K80" s="32">
        <f t="shared" si="25"/>
        <v>888.88888888888891</v>
      </c>
      <c r="L80" s="70">
        <f t="shared" si="21"/>
        <v>16.866666666666667</v>
      </c>
      <c r="M80" s="14">
        <v>0</v>
      </c>
      <c r="N80" s="15">
        <f t="shared" si="32"/>
        <v>0</v>
      </c>
      <c r="O80" s="151" t="str">
        <f t="shared" si="26"/>
        <v/>
      </c>
      <c r="P80" s="143" t="str">
        <f t="shared" si="27"/>
        <v/>
      </c>
      <c r="Q80" s="11">
        <f t="shared" si="28"/>
        <v>28.950000000000003</v>
      </c>
      <c r="R80" s="12">
        <f t="shared" si="29"/>
        <v>0</v>
      </c>
    </row>
    <row r="81" spans="1:18" ht="14.25" customHeight="1" x14ac:dyDescent="0.25">
      <c r="A81" s="157" t="s">
        <v>274</v>
      </c>
      <c r="B81" s="71" t="s">
        <v>900</v>
      </c>
      <c r="C81" s="120"/>
      <c r="D81" s="11">
        <v>95</v>
      </c>
      <c r="E81" s="226">
        <f t="shared" si="22"/>
        <v>0</v>
      </c>
      <c r="F81" s="227">
        <f t="shared" si="23"/>
        <v>210.52631578947367</v>
      </c>
      <c r="G81" s="226">
        <f t="shared" si="30"/>
        <v>250.62656641604013</v>
      </c>
      <c r="H81" s="12">
        <f t="shared" si="31"/>
        <v>125.31328320802007</v>
      </c>
      <c r="I81" s="16">
        <v>3.8</v>
      </c>
      <c r="J81" s="13">
        <f t="shared" si="24"/>
        <v>0</v>
      </c>
      <c r="K81" s="32">
        <f t="shared" si="25"/>
        <v>1052.6315789473686</v>
      </c>
      <c r="L81" s="70">
        <f t="shared" si="21"/>
        <v>25</v>
      </c>
      <c r="M81" s="14">
        <v>0.9</v>
      </c>
      <c r="N81" s="15">
        <f t="shared" si="32"/>
        <v>0</v>
      </c>
      <c r="O81" s="151">
        <f t="shared" si="26"/>
        <v>1555.5555555555554</v>
      </c>
      <c r="P81" s="143">
        <f t="shared" si="27"/>
        <v>105.55555555555556</v>
      </c>
      <c r="Q81" s="11">
        <f t="shared" si="28"/>
        <v>39.9</v>
      </c>
      <c r="R81" s="12">
        <f t="shared" si="29"/>
        <v>0</v>
      </c>
    </row>
    <row r="82" spans="1:18" ht="14.25" customHeight="1" x14ac:dyDescent="0.25">
      <c r="A82" s="157" t="s">
        <v>275</v>
      </c>
      <c r="B82" s="71" t="s">
        <v>900</v>
      </c>
      <c r="C82" s="120"/>
      <c r="D82" s="11">
        <v>114</v>
      </c>
      <c r="E82" s="226">
        <f t="shared" si="22"/>
        <v>0</v>
      </c>
      <c r="F82" s="227">
        <f t="shared" si="23"/>
        <v>175.43859649122805</v>
      </c>
      <c r="G82" s="226">
        <f t="shared" si="30"/>
        <v>216.45021645021646</v>
      </c>
      <c r="H82" s="12">
        <f t="shared" si="31"/>
        <v>108.22510822510823</v>
      </c>
      <c r="I82" s="16">
        <v>5.4</v>
      </c>
      <c r="J82" s="13">
        <f t="shared" si="24"/>
        <v>0</v>
      </c>
      <c r="K82" s="32">
        <f t="shared" si="25"/>
        <v>740.74074074074065</v>
      </c>
      <c r="L82" s="70">
        <f t="shared" si="21"/>
        <v>21.111111111111111</v>
      </c>
      <c r="M82" s="14">
        <v>0</v>
      </c>
      <c r="N82" s="15">
        <f t="shared" si="32"/>
        <v>0</v>
      </c>
      <c r="O82" s="151" t="str">
        <f t="shared" si="26"/>
        <v/>
      </c>
      <c r="P82" s="143" t="str">
        <f t="shared" si="27"/>
        <v/>
      </c>
      <c r="Q82" s="11">
        <f t="shared" si="28"/>
        <v>46.2</v>
      </c>
      <c r="R82" s="12">
        <f t="shared" si="29"/>
        <v>0</v>
      </c>
    </row>
    <row r="83" spans="1:18" ht="14.25" customHeight="1" x14ac:dyDescent="0.25">
      <c r="A83" s="157" t="s">
        <v>276</v>
      </c>
      <c r="B83" s="71" t="s">
        <v>900</v>
      </c>
      <c r="C83" s="120"/>
      <c r="D83" s="11">
        <v>85.9</v>
      </c>
      <c r="E83" s="226">
        <f t="shared" si="22"/>
        <v>0</v>
      </c>
      <c r="F83" s="227">
        <f t="shared" si="23"/>
        <v>232.82887077997668</v>
      </c>
      <c r="G83" s="226">
        <f t="shared" si="30"/>
        <v>278.16411682892908</v>
      </c>
      <c r="H83" s="12">
        <f t="shared" si="31"/>
        <v>139.08205841446454</v>
      </c>
      <c r="I83" s="16">
        <v>3.5</v>
      </c>
      <c r="J83" s="13">
        <f t="shared" si="24"/>
        <v>0</v>
      </c>
      <c r="K83" s="32">
        <f t="shared" si="25"/>
        <v>1142.8571428571429</v>
      </c>
      <c r="L83" s="70">
        <f t="shared" si="21"/>
        <v>24.542857142857144</v>
      </c>
      <c r="M83" s="14">
        <v>0</v>
      </c>
      <c r="N83" s="15">
        <f t="shared" si="32"/>
        <v>0</v>
      </c>
      <c r="O83" s="151" t="str">
        <f t="shared" si="26"/>
        <v/>
      </c>
      <c r="P83" s="143" t="str">
        <f t="shared" si="27"/>
        <v/>
      </c>
      <c r="Q83" s="11">
        <f t="shared" si="28"/>
        <v>35.950000000000003</v>
      </c>
      <c r="R83" s="12">
        <f t="shared" si="29"/>
        <v>0</v>
      </c>
    </row>
    <row r="84" spans="1:18" ht="14.25" customHeight="1" x14ac:dyDescent="0.25">
      <c r="A84" s="157" t="s">
        <v>277</v>
      </c>
      <c r="B84" s="71" t="s">
        <v>900</v>
      </c>
      <c r="C84" s="120"/>
      <c r="D84" s="11">
        <v>139</v>
      </c>
      <c r="E84" s="226">
        <f t="shared" si="22"/>
        <v>0</v>
      </c>
      <c r="F84" s="227">
        <f t="shared" si="23"/>
        <v>143.88489208633092</v>
      </c>
      <c r="G84" s="226">
        <f t="shared" si="30"/>
        <v>176.3668430335097</v>
      </c>
      <c r="H84" s="12">
        <f t="shared" si="31"/>
        <v>88.183421516754848</v>
      </c>
      <c r="I84" s="16">
        <v>6.4</v>
      </c>
      <c r="J84" s="13">
        <f t="shared" si="24"/>
        <v>0</v>
      </c>
      <c r="K84" s="32">
        <f t="shared" si="25"/>
        <v>625</v>
      </c>
      <c r="L84" s="70">
        <f t="shared" si="21"/>
        <v>21.71875</v>
      </c>
      <c r="M84" s="14">
        <v>0</v>
      </c>
      <c r="N84" s="15">
        <f t="shared" si="32"/>
        <v>0</v>
      </c>
      <c r="O84" s="151" t="str">
        <f t="shared" si="26"/>
        <v/>
      </c>
      <c r="P84" s="143" t="str">
        <f t="shared" si="27"/>
        <v/>
      </c>
      <c r="Q84" s="11">
        <f t="shared" si="28"/>
        <v>56.7</v>
      </c>
      <c r="R84" s="12">
        <f t="shared" si="29"/>
        <v>0</v>
      </c>
    </row>
    <row r="85" spans="1:18" ht="14.25" customHeight="1" x14ac:dyDescent="0.25">
      <c r="A85" s="157" t="s">
        <v>278</v>
      </c>
      <c r="B85" s="71" t="s">
        <v>900</v>
      </c>
      <c r="C85" s="120"/>
      <c r="D85" s="11">
        <v>81.900000000000006</v>
      </c>
      <c r="E85" s="226">
        <f t="shared" si="22"/>
        <v>0</v>
      </c>
      <c r="F85" s="227">
        <f t="shared" si="23"/>
        <v>244.20024420024419</v>
      </c>
      <c r="G85" s="226">
        <f t="shared" si="30"/>
        <v>282.88543140028287</v>
      </c>
      <c r="H85" s="12">
        <f t="shared" si="31"/>
        <v>141.44271570014143</v>
      </c>
      <c r="I85" s="16">
        <v>2.8</v>
      </c>
      <c r="J85" s="13">
        <f t="shared" si="24"/>
        <v>0</v>
      </c>
      <c r="K85" s="32">
        <f t="shared" si="25"/>
        <v>1428.5714285714287</v>
      </c>
      <c r="L85" s="70">
        <f t="shared" si="21"/>
        <v>29.250000000000004</v>
      </c>
      <c r="M85" s="14">
        <v>0</v>
      </c>
      <c r="N85" s="15">
        <f t="shared" si="32"/>
        <v>0</v>
      </c>
      <c r="O85" s="151" t="str">
        <f t="shared" si="26"/>
        <v/>
      </c>
      <c r="P85" s="143" t="str">
        <f t="shared" si="27"/>
        <v/>
      </c>
      <c r="Q85" s="11">
        <f t="shared" si="28"/>
        <v>35.35</v>
      </c>
      <c r="R85" s="12">
        <f t="shared" si="29"/>
        <v>0</v>
      </c>
    </row>
    <row r="86" spans="1:18" ht="14.25" customHeight="1" x14ac:dyDescent="0.25">
      <c r="A86" s="157" t="s">
        <v>279</v>
      </c>
      <c r="B86" s="71" t="s">
        <v>900</v>
      </c>
      <c r="C86" s="120"/>
      <c r="D86" s="11">
        <v>75.400000000000006</v>
      </c>
      <c r="E86" s="226">
        <f t="shared" si="22"/>
        <v>0</v>
      </c>
      <c r="F86" s="227">
        <f t="shared" si="23"/>
        <v>265.25198938992037</v>
      </c>
      <c r="G86" s="226">
        <f t="shared" si="30"/>
        <v>313.47962382445138</v>
      </c>
      <c r="H86" s="12">
        <f t="shared" si="31"/>
        <v>156.73981191222569</v>
      </c>
      <c r="I86" s="16">
        <v>2.9</v>
      </c>
      <c r="J86" s="13">
        <f t="shared" si="24"/>
        <v>0</v>
      </c>
      <c r="K86" s="32">
        <f t="shared" si="25"/>
        <v>1379.3103448275863</v>
      </c>
      <c r="L86" s="70">
        <f t="shared" si="21"/>
        <v>26.000000000000004</v>
      </c>
      <c r="M86" s="14">
        <v>0</v>
      </c>
      <c r="N86" s="15">
        <f t="shared" si="32"/>
        <v>0</v>
      </c>
      <c r="O86" s="151" t="str">
        <f t="shared" si="26"/>
        <v/>
      </c>
      <c r="P86" s="143" t="str">
        <f t="shared" si="27"/>
        <v/>
      </c>
      <c r="Q86" s="11">
        <f t="shared" si="28"/>
        <v>31.900000000000002</v>
      </c>
      <c r="R86" s="12">
        <f t="shared" si="29"/>
        <v>0</v>
      </c>
    </row>
    <row r="87" spans="1:18" ht="14.25" customHeight="1" x14ac:dyDescent="0.25">
      <c r="A87" s="157" t="s">
        <v>280</v>
      </c>
      <c r="B87" s="71" t="s">
        <v>900</v>
      </c>
      <c r="C87" s="120"/>
      <c r="D87" s="11">
        <v>69.2</v>
      </c>
      <c r="E87" s="226">
        <f t="shared" si="22"/>
        <v>0</v>
      </c>
      <c r="F87" s="227">
        <f t="shared" si="23"/>
        <v>289.01734104046238</v>
      </c>
      <c r="G87" s="226">
        <f t="shared" si="30"/>
        <v>349.6503496503496</v>
      </c>
      <c r="H87" s="12">
        <f t="shared" si="31"/>
        <v>174.8251748251748</v>
      </c>
      <c r="I87" s="16">
        <v>3</v>
      </c>
      <c r="J87" s="13">
        <f t="shared" si="24"/>
        <v>0</v>
      </c>
      <c r="K87" s="32">
        <f t="shared" si="25"/>
        <v>1333.3333333333335</v>
      </c>
      <c r="L87" s="70">
        <f t="shared" si="21"/>
        <v>23.066666666666666</v>
      </c>
      <c r="M87" s="14">
        <v>0</v>
      </c>
      <c r="N87" s="15">
        <f t="shared" si="32"/>
        <v>0</v>
      </c>
      <c r="O87" s="151" t="str">
        <f t="shared" si="26"/>
        <v/>
      </c>
      <c r="P87" s="143" t="str">
        <f t="shared" si="27"/>
        <v/>
      </c>
      <c r="Q87" s="11">
        <f t="shared" si="28"/>
        <v>28.6</v>
      </c>
      <c r="R87" s="12">
        <f t="shared" si="29"/>
        <v>0</v>
      </c>
    </row>
    <row r="88" spans="1:18" ht="14.25" customHeight="1" x14ac:dyDescent="0.25">
      <c r="A88" s="157" t="s">
        <v>281</v>
      </c>
      <c r="B88" s="71" t="s">
        <v>900</v>
      </c>
      <c r="C88" s="120"/>
      <c r="D88" s="11">
        <v>61.4</v>
      </c>
      <c r="E88" s="226">
        <f t="shared" si="22"/>
        <v>0</v>
      </c>
      <c r="F88" s="227">
        <f t="shared" si="23"/>
        <v>325.73289902280129</v>
      </c>
      <c r="G88" s="226">
        <f t="shared" si="30"/>
        <v>440.52863436123351</v>
      </c>
      <c r="H88" s="12">
        <f t="shared" si="31"/>
        <v>220.26431718061676</v>
      </c>
      <c r="I88" s="16">
        <v>4</v>
      </c>
      <c r="J88" s="13">
        <f t="shared" si="24"/>
        <v>0</v>
      </c>
      <c r="K88" s="32">
        <f t="shared" si="25"/>
        <v>1000</v>
      </c>
      <c r="L88" s="70">
        <f t="shared" si="21"/>
        <v>15.35</v>
      </c>
      <c r="M88" s="14">
        <v>0</v>
      </c>
      <c r="N88" s="15">
        <f t="shared" si="32"/>
        <v>0</v>
      </c>
      <c r="O88" s="151" t="str">
        <f t="shared" si="26"/>
        <v/>
      </c>
      <c r="P88" s="143" t="str">
        <f t="shared" si="27"/>
        <v/>
      </c>
      <c r="Q88" s="11">
        <f t="shared" si="28"/>
        <v>22.7</v>
      </c>
      <c r="R88" s="12">
        <f t="shared" si="29"/>
        <v>0</v>
      </c>
    </row>
    <row r="89" spans="1:18" ht="9" customHeight="1" x14ac:dyDescent="0.25">
      <c r="A89" s="160"/>
      <c r="B89" s="212"/>
      <c r="C89" s="219"/>
      <c r="D89" s="9"/>
      <c r="E89" s="9"/>
      <c r="F89" s="230"/>
      <c r="G89" s="230"/>
      <c r="H89" s="230"/>
      <c r="I89" s="230"/>
      <c r="J89" s="9"/>
      <c r="K89" s="34"/>
      <c r="L89" s="129"/>
      <c r="M89" s="9"/>
      <c r="N89" s="9"/>
      <c r="O89" s="152"/>
      <c r="P89" s="144"/>
      <c r="Q89" s="9"/>
      <c r="R89" s="9"/>
    </row>
    <row r="90" spans="1:18" ht="14.25" customHeight="1" x14ac:dyDescent="0.25">
      <c r="A90" s="161" t="s">
        <v>880</v>
      </c>
      <c r="B90" s="213"/>
      <c r="C90" s="220"/>
      <c r="F90" s="9"/>
      <c r="G90" s="9"/>
      <c r="H90" s="9"/>
      <c r="I90" s="9"/>
      <c r="K90" s="33"/>
    </row>
    <row r="91" spans="1:18" ht="3.75" customHeight="1" x14ac:dyDescent="0.25">
      <c r="A91" s="156"/>
      <c r="B91" s="215"/>
      <c r="C91" s="221"/>
      <c r="D91" s="9"/>
      <c r="E91" s="9"/>
      <c r="F91" s="27"/>
      <c r="G91" s="27"/>
      <c r="H91" s="27"/>
      <c r="I91" s="27"/>
      <c r="J91" s="9"/>
      <c r="K91" s="34"/>
      <c r="L91" s="129"/>
      <c r="M91" s="9"/>
      <c r="N91" s="9"/>
      <c r="O91" s="152"/>
      <c r="P91" s="144"/>
      <c r="Q91" s="9"/>
      <c r="R91" s="9"/>
    </row>
    <row r="92" spans="1:18" s="2" customFormat="1" ht="14.25" customHeight="1" x14ac:dyDescent="0.25">
      <c r="A92" s="157" t="s">
        <v>891</v>
      </c>
      <c r="B92" s="71" t="s">
        <v>883</v>
      </c>
      <c r="C92" s="120"/>
      <c r="D92" s="11">
        <v>37</v>
      </c>
      <c r="E92" s="226">
        <f t="shared" ref="E92:E128" si="33">D92*($C92/100)</f>
        <v>0</v>
      </c>
      <c r="F92" s="227">
        <f t="shared" ref="F92:F123" si="34">IF((IF($D$2&gt;=200,0,(((200-$D$2)/$D92)*100)))&gt;999,"",IF($D$2&gt;=200,0,(((200-$D$2)/$D92)*100)))</f>
        <v>540.54054054054052</v>
      </c>
      <c r="G92" s="226">
        <f t="shared" si="30"/>
        <v>826.44628099173565</v>
      </c>
      <c r="H92" s="12">
        <f t="shared" si="31"/>
        <v>413.22314049586782</v>
      </c>
      <c r="I92" s="16">
        <v>3.2</v>
      </c>
      <c r="J92" s="13">
        <f t="shared" ref="J92:J128" si="35">I92*($C92/100)</f>
        <v>0</v>
      </c>
      <c r="K92" s="32">
        <f t="shared" ref="K92:K123" si="36">IF(((((40-$I$2)/I92)*100))&gt;9999,9999,(((40-$I$2)/I92)*100))</f>
        <v>1250</v>
      </c>
      <c r="L92" s="70">
        <f t="shared" ref="L92:L123" si="37">IF(K92=9999,99.9,D92/I92)</f>
        <v>11.5625</v>
      </c>
      <c r="M92" s="14">
        <v>0</v>
      </c>
      <c r="N92" s="15">
        <f t="shared" ref="N92:N155" si="38">M92*($C92/100)</f>
        <v>0</v>
      </c>
      <c r="O92" s="151" t="str">
        <f t="shared" ref="O92:O123" si="39">IF(M92=0,"",IF(((((14-$M$2)/M92)*100))&gt;9999,"",(((14-$M$2)/M92)*100)))</f>
        <v/>
      </c>
      <c r="P92" s="143" t="str">
        <f t="shared" ref="P92:P123" si="40">IF(O92="","",D92/M92)</f>
        <v/>
      </c>
      <c r="Q92" s="11">
        <f t="shared" ref="Q92:Q123" si="41">(D92-(I92*4))/2</f>
        <v>12.1</v>
      </c>
      <c r="R92" s="12">
        <f t="shared" ref="R92:R123" si="42">(E92-(J92*4))/2</f>
        <v>0</v>
      </c>
    </row>
    <row r="93" spans="1:18" s="2" customFormat="1" ht="14.25" customHeight="1" x14ac:dyDescent="0.25">
      <c r="A93" s="157" t="s">
        <v>891</v>
      </c>
      <c r="B93" s="71" t="s">
        <v>882</v>
      </c>
      <c r="C93" s="120"/>
      <c r="D93" s="11">
        <v>33</v>
      </c>
      <c r="E93" s="226">
        <f t="shared" si="33"/>
        <v>0</v>
      </c>
      <c r="F93" s="227">
        <f t="shared" si="34"/>
        <v>606.06060606060601</v>
      </c>
      <c r="G93" s="226">
        <f t="shared" si="30"/>
        <v>970.87378640776694</v>
      </c>
      <c r="H93" s="12">
        <f t="shared" si="31"/>
        <v>485.43689320388347</v>
      </c>
      <c r="I93" s="16">
        <v>3.1</v>
      </c>
      <c r="J93" s="13">
        <f t="shared" si="35"/>
        <v>0</v>
      </c>
      <c r="K93" s="32">
        <f t="shared" si="36"/>
        <v>1290.3225806451612</v>
      </c>
      <c r="L93" s="70">
        <f t="shared" si="37"/>
        <v>10.64516129032258</v>
      </c>
      <c r="M93" s="14">
        <v>0</v>
      </c>
      <c r="N93" s="15">
        <f t="shared" si="38"/>
        <v>0</v>
      </c>
      <c r="O93" s="151" t="str">
        <f t="shared" si="39"/>
        <v/>
      </c>
      <c r="P93" s="143" t="str">
        <f t="shared" si="40"/>
        <v/>
      </c>
      <c r="Q93" s="11">
        <f t="shared" si="41"/>
        <v>10.3</v>
      </c>
      <c r="R93" s="12">
        <f t="shared" si="42"/>
        <v>0</v>
      </c>
    </row>
    <row r="94" spans="1:18" s="2" customFormat="1" ht="14.25" customHeight="1" x14ac:dyDescent="0.25">
      <c r="A94" s="157" t="s">
        <v>891</v>
      </c>
      <c r="B94" s="71" t="s">
        <v>884</v>
      </c>
      <c r="C94" s="120"/>
      <c r="D94" s="11">
        <v>33</v>
      </c>
      <c r="E94" s="226">
        <f t="shared" si="33"/>
        <v>0</v>
      </c>
      <c r="F94" s="227">
        <f t="shared" si="34"/>
        <v>606.06060606060601</v>
      </c>
      <c r="G94" s="226">
        <f t="shared" si="30"/>
        <v>970.87378640776694</v>
      </c>
      <c r="H94" s="12">
        <f t="shared" si="31"/>
        <v>485.43689320388347</v>
      </c>
      <c r="I94" s="16">
        <v>3.1</v>
      </c>
      <c r="J94" s="13">
        <f t="shared" si="35"/>
        <v>0</v>
      </c>
      <c r="K94" s="32">
        <f t="shared" si="36"/>
        <v>1290.3225806451612</v>
      </c>
      <c r="L94" s="70">
        <f t="shared" si="37"/>
        <v>10.64516129032258</v>
      </c>
      <c r="M94" s="14">
        <v>0</v>
      </c>
      <c r="N94" s="15">
        <f t="shared" si="38"/>
        <v>0</v>
      </c>
      <c r="O94" s="151" t="str">
        <f t="shared" si="39"/>
        <v/>
      </c>
      <c r="P94" s="143" t="str">
        <f t="shared" si="40"/>
        <v/>
      </c>
      <c r="Q94" s="11">
        <f t="shared" si="41"/>
        <v>10.3</v>
      </c>
      <c r="R94" s="12">
        <f t="shared" si="42"/>
        <v>0</v>
      </c>
    </row>
    <row r="95" spans="1:18" s="2" customFormat="1" ht="14.25" customHeight="1" x14ac:dyDescent="0.25">
      <c r="A95" s="157" t="s">
        <v>885</v>
      </c>
      <c r="B95" s="71" t="s">
        <v>886</v>
      </c>
      <c r="C95" s="120"/>
      <c r="D95" s="11">
        <v>32</v>
      </c>
      <c r="E95" s="226">
        <f t="shared" si="33"/>
        <v>0</v>
      </c>
      <c r="F95" s="227">
        <f t="shared" si="34"/>
        <v>625</v>
      </c>
      <c r="G95" s="226" t="str">
        <f t="shared" si="30"/>
        <v/>
      </c>
      <c r="H95" s="12">
        <f t="shared" si="31"/>
        <v>515.46391752577324</v>
      </c>
      <c r="I95" s="16">
        <v>3.15</v>
      </c>
      <c r="J95" s="13">
        <f t="shared" si="35"/>
        <v>0</v>
      </c>
      <c r="K95" s="32">
        <f t="shared" si="36"/>
        <v>1269.8412698412699</v>
      </c>
      <c r="L95" s="70">
        <f t="shared" si="37"/>
        <v>10.158730158730158</v>
      </c>
      <c r="M95" s="14">
        <v>0</v>
      </c>
      <c r="N95" s="15">
        <f t="shared" si="38"/>
        <v>0</v>
      </c>
      <c r="O95" s="151" t="str">
        <f t="shared" si="39"/>
        <v/>
      </c>
      <c r="P95" s="143" t="str">
        <f t="shared" si="40"/>
        <v/>
      </c>
      <c r="Q95" s="11">
        <f t="shared" si="41"/>
        <v>9.6999999999999993</v>
      </c>
      <c r="R95" s="12">
        <f t="shared" si="42"/>
        <v>0</v>
      </c>
    </row>
    <row r="96" spans="1:18" s="2" customFormat="1" ht="14.25" customHeight="1" x14ac:dyDescent="0.25">
      <c r="A96" s="157" t="s">
        <v>885</v>
      </c>
      <c r="B96" s="71" t="s">
        <v>887</v>
      </c>
      <c r="C96" s="120"/>
      <c r="D96" s="11">
        <v>35</v>
      </c>
      <c r="E96" s="226">
        <f t="shared" si="33"/>
        <v>0</v>
      </c>
      <c r="F96" s="227">
        <f t="shared" si="34"/>
        <v>571.42857142857144</v>
      </c>
      <c r="G96" s="226">
        <f t="shared" si="30"/>
        <v>869.56521739130426</v>
      </c>
      <c r="H96" s="12">
        <f t="shared" si="31"/>
        <v>434.78260869565213</v>
      </c>
      <c r="I96" s="16">
        <v>3</v>
      </c>
      <c r="J96" s="13">
        <f t="shared" si="35"/>
        <v>0</v>
      </c>
      <c r="K96" s="32">
        <f t="shared" si="36"/>
        <v>1333.3333333333335</v>
      </c>
      <c r="L96" s="70">
        <f t="shared" si="37"/>
        <v>11.666666666666666</v>
      </c>
      <c r="M96" s="14">
        <v>0</v>
      </c>
      <c r="N96" s="15">
        <f t="shared" si="38"/>
        <v>0</v>
      </c>
      <c r="O96" s="151" t="str">
        <f t="shared" si="39"/>
        <v/>
      </c>
      <c r="P96" s="143" t="str">
        <f t="shared" si="40"/>
        <v/>
      </c>
      <c r="Q96" s="11">
        <f t="shared" si="41"/>
        <v>11.5</v>
      </c>
      <c r="R96" s="12">
        <f t="shared" si="42"/>
        <v>0</v>
      </c>
    </row>
    <row r="97" spans="1:18" s="2" customFormat="1" ht="14.25" customHeight="1" x14ac:dyDescent="0.25">
      <c r="A97" s="157" t="s">
        <v>891</v>
      </c>
      <c r="B97" s="71" t="s">
        <v>888</v>
      </c>
      <c r="C97" s="120"/>
      <c r="D97" s="11">
        <v>35</v>
      </c>
      <c r="E97" s="226">
        <f t="shared" si="33"/>
        <v>0</v>
      </c>
      <c r="F97" s="227">
        <f t="shared" si="34"/>
        <v>571.42857142857144</v>
      </c>
      <c r="G97" s="226">
        <f t="shared" si="30"/>
        <v>900.90090090090098</v>
      </c>
      <c r="H97" s="12">
        <f t="shared" si="31"/>
        <v>450.45045045045049</v>
      </c>
      <c r="I97" s="16">
        <v>3.2</v>
      </c>
      <c r="J97" s="13">
        <f t="shared" si="35"/>
        <v>0</v>
      </c>
      <c r="K97" s="32">
        <f t="shared" si="36"/>
        <v>1250</v>
      </c>
      <c r="L97" s="70">
        <f t="shared" si="37"/>
        <v>10.9375</v>
      </c>
      <c r="M97" s="14">
        <v>0</v>
      </c>
      <c r="N97" s="15">
        <f t="shared" si="38"/>
        <v>0</v>
      </c>
      <c r="O97" s="151" t="str">
        <f t="shared" si="39"/>
        <v/>
      </c>
      <c r="P97" s="143" t="str">
        <f t="shared" si="40"/>
        <v/>
      </c>
      <c r="Q97" s="11">
        <f t="shared" si="41"/>
        <v>11.1</v>
      </c>
      <c r="R97" s="12">
        <f t="shared" si="42"/>
        <v>0</v>
      </c>
    </row>
    <row r="98" spans="1:18" s="2" customFormat="1" ht="14.25" customHeight="1" x14ac:dyDescent="0.25">
      <c r="A98" s="157" t="s">
        <v>892</v>
      </c>
      <c r="B98" s="71" t="s">
        <v>887</v>
      </c>
      <c r="C98" s="120"/>
      <c r="D98" s="11">
        <v>45</v>
      </c>
      <c r="E98" s="226">
        <f t="shared" si="33"/>
        <v>0</v>
      </c>
      <c r="F98" s="227">
        <f t="shared" si="34"/>
        <v>444.44444444444446</v>
      </c>
      <c r="G98" s="226">
        <f t="shared" si="30"/>
        <v>719.42446043165467</v>
      </c>
      <c r="H98" s="12">
        <f t="shared" si="31"/>
        <v>359.71223021582733</v>
      </c>
      <c r="I98" s="16">
        <v>4.3</v>
      </c>
      <c r="J98" s="13">
        <f t="shared" si="35"/>
        <v>0</v>
      </c>
      <c r="K98" s="32">
        <f t="shared" si="36"/>
        <v>930.23255813953494</v>
      </c>
      <c r="L98" s="70">
        <f t="shared" si="37"/>
        <v>10.465116279069768</v>
      </c>
      <c r="M98" s="14">
        <v>0</v>
      </c>
      <c r="N98" s="15">
        <f t="shared" si="38"/>
        <v>0</v>
      </c>
      <c r="O98" s="151" t="str">
        <f t="shared" si="39"/>
        <v/>
      </c>
      <c r="P98" s="143" t="str">
        <f t="shared" si="40"/>
        <v/>
      </c>
      <c r="Q98" s="11">
        <f t="shared" si="41"/>
        <v>13.9</v>
      </c>
      <c r="R98" s="12">
        <f t="shared" si="42"/>
        <v>0</v>
      </c>
    </row>
    <row r="99" spans="1:18" s="26" customFormat="1" ht="14.25" customHeight="1" x14ac:dyDescent="0.25">
      <c r="A99" s="157" t="s">
        <v>1086</v>
      </c>
      <c r="B99" s="71" t="s">
        <v>888</v>
      </c>
      <c r="C99" s="120"/>
      <c r="D99" s="11">
        <v>42</v>
      </c>
      <c r="E99" s="226">
        <f t="shared" si="33"/>
        <v>0</v>
      </c>
      <c r="F99" s="227">
        <f t="shared" si="34"/>
        <v>476.1904761904762</v>
      </c>
      <c r="G99" s="226">
        <f t="shared" si="30"/>
        <v>762.19512195121945</v>
      </c>
      <c r="H99" s="12">
        <f t="shared" si="31"/>
        <v>381.09756097560972</v>
      </c>
      <c r="I99" s="16">
        <v>3.94</v>
      </c>
      <c r="J99" s="13">
        <f t="shared" si="35"/>
        <v>0</v>
      </c>
      <c r="K99" s="32">
        <f t="shared" si="36"/>
        <v>1015.2284263959391</v>
      </c>
      <c r="L99" s="70">
        <f t="shared" si="37"/>
        <v>10.659898477157361</v>
      </c>
      <c r="M99" s="14">
        <v>0</v>
      </c>
      <c r="N99" s="15">
        <f t="shared" si="38"/>
        <v>0</v>
      </c>
      <c r="O99" s="151" t="str">
        <f t="shared" si="39"/>
        <v/>
      </c>
      <c r="P99" s="143" t="str">
        <f t="shared" si="40"/>
        <v/>
      </c>
      <c r="Q99" s="11">
        <f t="shared" si="41"/>
        <v>13.120000000000001</v>
      </c>
      <c r="R99" s="12">
        <f t="shared" si="42"/>
        <v>0</v>
      </c>
    </row>
    <row r="100" spans="1:18" s="26" customFormat="1" ht="14.25" customHeight="1" x14ac:dyDescent="0.25">
      <c r="A100" s="157" t="s">
        <v>1086</v>
      </c>
      <c r="B100" s="71" t="s">
        <v>883</v>
      </c>
      <c r="C100" s="120"/>
      <c r="D100" s="11">
        <v>39</v>
      </c>
      <c r="E100" s="226">
        <f t="shared" si="33"/>
        <v>0</v>
      </c>
      <c r="F100" s="227">
        <f t="shared" si="34"/>
        <v>512.82051282051282</v>
      </c>
      <c r="G100" s="226">
        <f t="shared" si="30"/>
        <v>854.70085470085473</v>
      </c>
      <c r="H100" s="12">
        <f t="shared" si="31"/>
        <v>427.35042735042737</v>
      </c>
      <c r="I100" s="16">
        <v>3.9</v>
      </c>
      <c r="J100" s="13">
        <f t="shared" si="35"/>
        <v>0</v>
      </c>
      <c r="K100" s="32">
        <f t="shared" si="36"/>
        <v>1025.6410256410256</v>
      </c>
      <c r="L100" s="70">
        <f t="shared" si="37"/>
        <v>10</v>
      </c>
      <c r="M100" s="14">
        <v>0</v>
      </c>
      <c r="N100" s="15">
        <f t="shared" si="38"/>
        <v>0</v>
      </c>
      <c r="O100" s="151" t="str">
        <f t="shared" si="39"/>
        <v/>
      </c>
      <c r="P100" s="143" t="str">
        <f t="shared" si="40"/>
        <v/>
      </c>
      <c r="Q100" s="11">
        <f t="shared" si="41"/>
        <v>11.7</v>
      </c>
      <c r="R100" s="12">
        <f t="shared" si="42"/>
        <v>0</v>
      </c>
    </row>
    <row r="101" spans="1:18" s="2" customFormat="1" ht="14.25" customHeight="1" x14ac:dyDescent="0.25">
      <c r="A101" s="157" t="s">
        <v>893</v>
      </c>
      <c r="B101" s="71" t="s">
        <v>888</v>
      </c>
      <c r="C101" s="120"/>
      <c r="D101" s="11">
        <v>55</v>
      </c>
      <c r="E101" s="226">
        <f t="shared" si="33"/>
        <v>0</v>
      </c>
      <c r="F101" s="227">
        <f t="shared" si="34"/>
        <v>363.63636363636363</v>
      </c>
      <c r="G101" s="226">
        <f t="shared" si="30"/>
        <v>487.80487804878049</v>
      </c>
      <c r="H101" s="12">
        <f t="shared" si="31"/>
        <v>243.90243902439025</v>
      </c>
      <c r="I101" s="16">
        <v>3.5</v>
      </c>
      <c r="J101" s="13">
        <f t="shared" si="35"/>
        <v>0</v>
      </c>
      <c r="K101" s="32">
        <f t="shared" si="36"/>
        <v>1142.8571428571429</v>
      </c>
      <c r="L101" s="70">
        <f t="shared" si="37"/>
        <v>15.714285714285714</v>
      </c>
      <c r="M101" s="14">
        <v>0</v>
      </c>
      <c r="N101" s="15">
        <f t="shared" si="38"/>
        <v>0</v>
      </c>
      <c r="O101" s="151" t="str">
        <f t="shared" si="39"/>
        <v/>
      </c>
      <c r="P101" s="143" t="str">
        <f t="shared" si="40"/>
        <v/>
      </c>
      <c r="Q101" s="11">
        <f t="shared" si="41"/>
        <v>20.5</v>
      </c>
      <c r="R101" s="12">
        <f t="shared" si="42"/>
        <v>0</v>
      </c>
    </row>
    <row r="102" spans="1:18" s="2" customFormat="1" ht="14.25" customHeight="1" x14ac:dyDescent="0.25">
      <c r="A102" s="157" t="s">
        <v>894</v>
      </c>
      <c r="B102" s="71" t="s">
        <v>887</v>
      </c>
      <c r="C102" s="120"/>
      <c r="D102" s="11">
        <v>35</v>
      </c>
      <c r="E102" s="226">
        <f t="shared" si="33"/>
        <v>0</v>
      </c>
      <c r="F102" s="227">
        <f t="shared" si="34"/>
        <v>571.42857142857144</v>
      </c>
      <c r="G102" s="226">
        <f t="shared" si="30"/>
        <v>884.95575221238937</v>
      </c>
      <c r="H102" s="12">
        <f t="shared" si="31"/>
        <v>442.47787610619469</v>
      </c>
      <c r="I102" s="16">
        <v>3.1</v>
      </c>
      <c r="J102" s="13">
        <f t="shared" si="35"/>
        <v>0</v>
      </c>
      <c r="K102" s="32">
        <f t="shared" si="36"/>
        <v>1290.3225806451612</v>
      </c>
      <c r="L102" s="70">
        <f t="shared" si="37"/>
        <v>11.29032258064516</v>
      </c>
      <c r="M102" s="14">
        <v>0</v>
      </c>
      <c r="N102" s="15">
        <f t="shared" si="38"/>
        <v>0</v>
      </c>
      <c r="O102" s="151" t="str">
        <f t="shared" si="39"/>
        <v/>
      </c>
      <c r="P102" s="143" t="str">
        <f t="shared" si="40"/>
        <v/>
      </c>
      <c r="Q102" s="11">
        <f t="shared" si="41"/>
        <v>11.3</v>
      </c>
      <c r="R102" s="12">
        <f t="shared" si="42"/>
        <v>0</v>
      </c>
    </row>
    <row r="103" spans="1:18" s="26" customFormat="1" ht="14.25" customHeight="1" x14ac:dyDescent="0.25">
      <c r="A103" s="157" t="s">
        <v>899</v>
      </c>
      <c r="B103" s="71" t="s">
        <v>889</v>
      </c>
      <c r="C103" s="120"/>
      <c r="D103" s="11">
        <v>34</v>
      </c>
      <c r="E103" s="226">
        <f t="shared" si="33"/>
        <v>0</v>
      </c>
      <c r="F103" s="227">
        <f t="shared" si="34"/>
        <v>588.23529411764707</v>
      </c>
      <c r="G103" s="226">
        <f t="shared" si="30"/>
        <v>943.39622641509436</v>
      </c>
      <c r="H103" s="12">
        <f t="shared" si="31"/>
        <v>471.69811320754718</v>
      </c>
      <c r="I103" s="16">
        <v>3.2</v>
      </c>
      <c r="J103" s="13">
        <f t="shared" si="35"/>
        <v>0</v>
      </c>
      <c r="K103" s="32">
        <f t="shared" si="36"/>
        <v>1250</v>
      </c>
      <c r="L103" s="70">
        <f t="shared" si="37"/>
        <v>10.625</v>
      </c>
      <c r="M103" s="14">
        <v>0</v>
      </c>
      <c r="N103" s="15">
        <f t="shared" si="38"/>
        <v>0</v>
      </c>
      <c r="O103" s="151" t="str">
        <f t="shared" si="39"/>
        <v/>
      </c>
      <c r="P103" s="143" t="str">
        <f t="shared" si="40"/>
        <v/>
      </c>
      <c r="Q103" s="11">
        <f t="shared" si="41"/>
        <v>10.6</v>
      </c>
      <c r="R103" s="12">
        <f t="shared" si="42"/>
        <v>0</v>
      </c>
    </row>
    <row r="104" spans="1:18" s="9" customFormat="1" ht="14.25" customHeight="1" x14ac:dyDescent="0.25">
      <c r="A104" s="157" t="s">
        <v>899</v>
      </c>
      <c r="B104" s="71" t="s">
        <v>889</v>
      </c>
      <c r="C104" s="120"/>
      <c r="D104" s="11">
        <v>34</v>
      </c>
      <c r="E104" s="226">
        <f t="shared" si="33"/>
        <v>0</v>
      </c>
      <c r="F104" s="227">
        <f t="shared" si="34"/>
        <v>588.23529411764707</v>
      </c>
      <c r="G104" s="226">
        <f t="shared" si="30"/>
        <v>943.39622641509436</v>
      </c>
      <c r="H104" s="12">
        <f t="shared" si="31"/>
        <v>471.69811320754718</v>
      </c>
      <c r="I104" s="16">
        <v>3.2</v>
      </c>
      <c r="J104" s="13">
        <f t="shared" si="35"/>
        <v>0</v>
      </c>
      <c r="K104" s="32">
        <f t="shared" si="36"/>
        <v>1250</v>
      </c>
      <c r="L104" s="70">
        <f t="shared" si="37"/>
        <v>10.625</v>
      </c>
      <c r="M104" s="14">
        <v>0</v>
      </c>
      <c r="N104" s="15">
        <f t="shared" si="38"/>
        <v>0</v>
      </c>
      <c r="O104" s="151" t="str">
        <f t="shared" si="39"/>
        <v/>
      </c>
      <c r="P104" s="143" t="str">
        <f t="shared" si="40"/>
        <v/>
      </c>
      <c r="Q104" s="11">
        <f t="shared" si="41"/>
        <v>10.6</v>
      </c>
      <c r="R104" s="12">
        <f t="shared" si="42"/>
        <v>0</v>
      </c>
    </row>
    <row r="105" spans="1:18" s="9" customFormat="1" ht="14.25" customHeight="1" x14ac:dyDescent="0.25">
      <c r="A105" s="157" t="s">
        <v>896</v>
      </c>
      <c r="B105" s="71" t="s">
        <v>889</v>
      </c>
      <c r="C105" s="120"/>
      <c r="D105" s="11">
        <v>63</v>
      </c>
      <c r="E105" s="226">
        <f t="shared" si="33"/>
        <v>0</v>
      </c>
      <c r="F105" s="227">
        <f t="shared" si="34"/>
        <v>317.46031746031747</v>
      </c>
      <c r="G105" s="226">
        <f t="shared" si="30"/>
        <v>395.25691699604744</v>
      </c>
      <c r="H105" s="12">
        <f t="shared" si="31"/>
        <v>197.62845849802372</v>
      </c>
      <c r="I105" s="16">
        <v>3.1</v>
      </c>
      <c r="J105" s="13">
        <f t="shared" si="35"/>
        <v>0</v>
      </c>
      <c r="K105" s="32">
        <f t="shared" si="36"/>
        <v>1290.3225806451612</v>
      </c>
      <c r="L105" s="70">
        <f t="shared" si="37"/>
        <v>20.322580645161288</v>
      </c>
      <c r="M105" s="14">
        <v>0</v>
      </c>
      <c r="N105" s="15">
        <f t="shared" si="38"/>
        <v>0</v>
      </c>
      <c r="O105" s="151" t="str">
        <f t="shared" si="39"/>
        <v/>
      </c>
      <c r="P105" s="143" t="str">
        <f t="shared" si="40"/>
        <v/>
      </c>
      <c r="Q105" s="11">
        <f t="shared" si="41"/>
        <v>25.3</v>
      </c>
      <c r="R105" s="12">
        <f t="shared" si="42"/>
        <v>0</v>
      </c>
    </row>
    <row r="106" spans="1:18" s="2" customFormat="1" ht="14.25" customHeight="1" x14ac:dyDescent="0.25">
      <c r="A106" s="157" t="s">
        <v>896</v>
      </c>
      <c r="B106" s="71" t="s">
        <v>889</v>
      </c>
      <c r="C106" s="120"/>
      <c r="D106" s="11">
        <v>63</v>
      </c>
      <c r="E106" s="226">
        <f t="shared" si="33"/>
        <v>0</v>
      </c>
      <c r="F106" s="227">
        <f t="shared" si="34"/>
        <v>317.46031746031747</v>
      </c>
      <c r="G106" s="226">
        <f t="shared" si="30"/>
        <v>395.25691699604744</v>
      </c>
      <c r="H106" s="12">
        <f t="shared" si="31"/>
        <v>197.62845849802372</v>
      </c>
      <c r="I106" s="16">
        <v>3.1</v>
      </c>
      <c r="J106" s="13">
        <f t="shared" si="35"/>
        <v>0</v>
      </c>
      <c r="K106" s="32">
        <f t="shared" si="36"/>
        <v>1290.3225806451612</v>
      </c>
      <c r="L106" s="70">
        <f t="shared" si="37"/>
        <v>20.322580645161288</v>
      </c>
      <c r="M106" s="14">
        <v>0</v>
      </c>
      <c r="N106" s="15">
        <f t="shared" si="38"/>
        <v>0</v>
      </c>
      <c r="O106" s="151" t="str">
        <f t="shared" si="39"/>
        <v/>
      </c>
      <c r="P106" s="143" t="str">
        <f t="shared" si="40"/>
        <v/>
      </c>
      <c r="Q106" s="11">
        <f t="shared" si="41"/>
        <v>25.3</v>
      </c>
      <c r="R106" s="12">
        <f t="shared" si="42"/>
        <v>0</v>
      </c>
    </row>
    <row r="107" spans="1:18" s="26" customFormat="1" ht="14.25" customHeight="1" x14ac:dyDescent="0.25">
      <c r="A107" s="157" t="s">
        <v>916</v>
      </c>
      <c r="B107" s="71" t="s">
        <v>883</v>
      </c>
      <c r="C107" s="120"/>
      <c r="D107" s="11">
        <v>65.400000000000006</v>
      </c>
      <c r="E107" s="226">
        <f t="shared" si="33"/>
        <v>0</v>
      </c>
      <c r="F107" s="227">
        <f t="shared" si="34"/>
        <v>305.81039755351679</v>
      </c>
      <c r="G107" s="226">
        <f t="shared" si="30"/>
        <v>377.35849056603769</v>
      </c>
      <c r="H107" s="12">
        <f t="shared" si="31"/>
        <v>188.67924528301884</v>
      </c>
      <c r="I107" s="16">
        <v>3.1</v>
      </c>
      <c r="J107" s="13">
        <f t="shared" si="35"/>
        <v>0</v>
      </c>
      <c r="K107" s="32">
        <f t="shared" si="36"/>
        <v>1290.3225806451612</v>
      </c>
      <c r="L107" s="70">
        <f t="shared" si="37"/>
        <v>21.096774193548388</v>
      </c>
      <c r="M107" s="14">
        <v>0</v>
      </c>
      <c r="N107" s="15">
        <f t="shared" si="38"/>
        <v>0</v>
      </c>
      <c r="O107" s="151" t="str">
        <f t="shared" si="39"/>
        <v/>
      </c>
      <c r="P107" s="143" t="str">
        <f t="shared" si="40"/>
        <v/>
      </c>
      <c r="Q107" s="11">
        <f t="shared" si="41"/>
        <v>26.500000000000004</v>
      </c>
      <c r="R107" s="12">
        <f t="shared" si="42"/>
        <v>0</v>
      </c>
    </row>
    <row r="108" spans="1:18" s="2" customFormat="1" ht="14.25" customHeight="1" x14ac:dyDescent="0.25">
      <c r="A108" s="157" t="s">
        <v>916</v>
      </c>
      <c r="B108" s="71" t="s">
        <v>882</v>
      </c>
      <c r="C108" s="120"/>
      <c r="D108" s="11">
        <v>62</v>
      </c>
      <c r="E108" s="226">
        <f t="shared" si="33"/>
        <v>0</v>
      </c>
      <c r="F108" s="227">
        <f t="shared" si="34"/>
        <v>322.58064516129031</v>
      </c>
      <c r="G108" s="226">
        <f t="shared" si="30"/>
        <v>400</v>
      </c>
      <c r="H108" s="12">
        <f t="shared" si="31"/>
        <v>200</v>
      </c>
      <c r="I108" s="16">
        <v>3</v>
      </c>
      <c r="J108" s="13">
        <f t="shared" si="35"/>
        <v>0</v>
      </c>
      <c r="K108" s="32">
        <f t="shared" si="36"/>
        <v>1333.3333333333335</v>
      </c>
      <c r="L108" s="70">
        <f t="shared" si="37"/>
        <v>20.666666666666668</v>
      </c>
      <c r="M108" s="14">
        <v>0</v>
      </c>
      <c r="N108" s="15">
        <f t="shared" si="38"/>
        <v>0</v>
      </c>
      <c r="O108" s="151" t="str">
        <f t="shared" si="39"/>
        <v/>
      </c>
      <c r="P108" s="143" t="str">
        <f t="shared" si="40"/>
        <v/>
      </c>
      <c r="Q108" s="11">
        <f t="shared" si="41"/>
        <v>25</v>
      </c>
      <c r="R108" s="12">
        <f t="shared" si="42"/>
        <v>0</v>
      </c>
    </row>
    <row r="109" spans="1:18" s="9" customFormat="1" ht="14.25" customHeight="1" x14ac:dyDescent="0.25">
      <c r="A109" s="157" t="s">
        <v>896</v>
      </c>
      <c r="B109" s="71" t="s">
        <v>884</v>
      </c>
      <c r="C109" s="120"/>
      <c r="D109" s="11">
        <v>62</v>
      </c>
      <c r="E109" s="226">
        <f t="shared" si="33"/>
        <v>0</v>
      </c>
      <c r="F109" s="227">
        <f t="shared" si="34"/>
        <v>322.58064516129031</v>
      </c>
      <c r="G109" s="226">
        <f t="shared" si="30"/>
        <v>400</v>
      </c>
      <c r="H109" s="12">
        <f t="shared" si="31"/>
        <v>200</v>
      </c>
      <c r="I109" s="16">
        <v>3</v>
      </c>
      <c r="J109" s="13">
        <f t="shared" si="35"/>
        <v>0</v>
      </c>
      <c r="K109" s="32">
        <f t="shared" si="36"/>
        <v>1333.3333333333335</v>
      </c>
      <c r="L109" s="70">
        <f t="shared" si="37"/>
        <v>20.666666666666668</v>
      </c>
      <c r="M109" s="14">
        <v>0</v>
      </c>
      <c r="N109" s="15">
        <f t="shared" si="38"/>
        <v>0</v>
      </c>
      <c r="O109" s="151" t="str">
        <f t="shared" si="39"/>
        <v/>
      </c>
      <c r="P109" s="143" t="str">
        <f t="shared" si="40"/>
        <v/>
      </c>
      <c r="Q109" s="11">
        <f t="shared" si="41"/>
        <v>25</v>
      </c>
      <c r="R109" s="12">
        <f t="shared" si="42"/>
        <v>0</v>
      </c>
    </row>
    <row r="110" spans="1:18" s="2" customFormat="1" ht="14.25" customHeight="1" x14ac:dyDescent="0.25">
      <c r="A110" s="157" t="s">
        <v>896</v>
      </c>
      <c r="B110" s="71" t="s">
        <v>887</v>
      </c>
      <c r="C110" s="120"/>
      <c r="D110" s="11">
        <v>64</v>
      </c>
      <c r="E110" s="226">
        <f t="shared" si="33"/>
        <v>0</v>
      </c>
      <c r="F110" s="227">
        <f t="shared" si="34"/>
        <v>312.5</v>
      </c>
      <c r="G110" s="226">
        <f t="shared" si="30"/>
        <v>387.59689922480618</v>
      </c>
      <c r="H110" s="12">
        <f t="shared" si="31"/>
        <v>193.79844961240309</v>
      </c>
      <c r="I110" s="16">
        <v>3.1</v>
      </c>
      <c r="J110" s="13">
        <f t="shared" si="35"/>
        <v>0</v>
      </c>
      <c r="K110" s="32">
        <f t="shared" si="36"/>
        <v>1290.3225806451612</v>
      </c>
      <c r="L110" s="70">
        <f t="shared" si="37"/>
        <v>20.64516129032258</v>
      </c>
      <c r="M110" s="14">
        <v>0</v>
      </c>
      <c r="N110" s="15">
        <f t="shared" si="38"/>
        <v>0</v>
      </c>
      <c r="O110" s="151" t="str">
        <f t="shared" si="39"/>
        <v/>
      </c>
      <c r="P110" s="143" t="str">
        <f t="shared" si="40"/>
        <v/>
      </c>
      <c r="Q110" s="11">
        <f t="shared" si="41"/>
        <v>25.8</v>
      </c>
      <c r="R110" s="12">
        <f t="shared" si="42"/>
        <v>0</v>
      </c>
    </row>
    <row r="111" spans="1:18" s="9" customFormat="1" ht="14.25" customHeight="1" x14ac:dyDescent="0.25">
      <c r="A111" s="157" t="s">
        <v>896</v>
      </c>
      <c r="B111" s="71" t="s">
        <v>888</v>
      </c>
      <c r="C111" s="120"/>
      <c r="D111" s="11">
        <v>64</v>
      </c>
      <c r="E111" s="226">
        <f t="shared" si="33"/>
        <v>0</v>
      </c>
      <c r="F111" s="227">
        <f t="shared" si="34"/>
        <v>312.5</v>
      </c>
      <c r="G111" s="226">
        <f t="shared" si="30"/>
        <v>387.59689922480618</v>
      </c>
      <c r="H111" s="12">
        <f t="shared" si="31"/>
        <v>193.79844961240309</v>
      </c>
      <c r="I111" s="16">
        <v>3.1</v>
      </c>
      <c r="J111" s="13">
        <f t="shared" si="35"/>
        <v>0</v>
      </c>
      <c r="K111" s="32">
        <f t="shared" si="36"/>
        <v>1290.3225806451612</v>
      </c>
      <c r="L111" s="70">
        <f t="shared" si="37"/>
        <v>20.64516129032258</v>
      </c>
      <c r="M111" s="14">
        <v>0</v>
      </c>
      <c r="N111" s="15">
        <f t="shared" si="38"/>
        <v>0</v>
      </c>
      <c r="O111" s="151" t="str">
        <f t="shared" si="39"/>
        <v/>
      </c>
      <c r="P111" s="143" t="str">
        <f t="shared" si="40"/>
        <v/>
      </c>
      <c r="Q111" s="11">
        <f t="shared" si="41"/>
        <v>25.8</v>
      </c>
      <c r="R111" s="12">
        <f t="shared" si="42"/>
        <v>0</v>
      </c>
    </row>
    <row r="112" spans="1:18" s="9" customFormat="1" ht="14.25" customHeight="1" x14ac:dyDescent="0.25">
      <c r="A112" s="157" t="s">
        <v>897</v>
      </c>
      <c r="B112" s="71" t="s">
        <v>887</v>
      </c>
      <c r="C112" s="120"/>
      <c r="D112" s="11">
        <v>71</v>
      </c>
      <c r="E112" s="226">
        <f t="shared" si="33"/>
        <v>0</v>
      </c>
      <c r="F112" s="227">
        <f t="shared" si="34"/>
        <v>281.6901408450704</v>
      </c>
      <c r="G112" s="226">
        <f t="shared" si="30"/>
        <v>371.74721189591077</v>
      </c>
      <c r="H112" s="12">
        <f t="shared" si="31"/>
        <v>185.87360594795538</v>
      </c>
      <c r="I112" s="16">
        <v>4.3</v>
      </c>
      <c r="J112" s="13">
        <f t="shared" si="35"/>
        <v>0</v>
      </c>
      <c r="K112" s="32">
        <f t="shared" si="36"/>
        <v>930.23255813953494</v>
      </c>
      <c r="L112" s="70">
        <f t="shared" si="37"/>
        <v>16.511627906976745</v>
      </c>
      <c r="M112" s="14">
        <v>0</v>
      </c>
      <c r="N112" s="15">
        <f t="shared" si="38"/>
        <v>0</v>
      </c>
      <c r="O112" s="151" t="str">
        <f t="shared" si="39"/>
        <v/>
      </c>
      <c r="P112" s="143" t="str">
        <f t="shared" si="40"/>
        <v/>
      </c>
      <c r="Q112" s="11">
        <f t="shared" si="41"/>
        <v>26.9</v>
      </c>
      <c r="R112" s="12">
        <f t="shared" si="42"/>
        <v>0</v>
      </c>
    </row>
    <row r="113" spans="1:18" s="9" customFormat="1" ht="14.25" customHeight="1" x14ac:dyDescent="0.25">
      <c r="A113" s="157" t="s">
        <v>1087</v>
      </c>
      <c r="B113" s="71" t="s">
        <v>888</v>
      </c>
      <c r="C113" s="120"/>
      <c r="D113" s="11">
        <v>67</v>
      </c>
      <c r="E113" s="226">
        <f t="shared" si="33"/>
        <v>0</v>
      </c>
      <c r="F113" s="227">
        <f t="shared" si="34"/>
        <v>298.50746268656718</v>
      </c>
      <c r="G113" s="226">
        <f t="shared" si="30"/>
        <v>377.35849056603774</v>
      </c>
      <c r="H113" s="12">
        <f t="shared" si="31"/>
        <v>188.67924528301887</v>
      </c>
      <c r="I113" s="16">
        <v>3.5</v>
      </c>
      <c r="J113" s="13">
        <f t="shared" si="35"/>
        <v>0</v>
      </c>
      <c r="K113" s="32">
        <f t="shared" si="36"/>
        <v>1142.8571428571429</v>
      </c>
      <c r="L113" s="70">
        <f t="shared" si="37"/>
        <v>19.142857142857142</v>
      </c>
      <c r="M113" s="14">
        <v>0</v>
      </c>
      <c r="N113" s="15">
        <f t="shared" si="38"/>
        <v>0</v>
      </c>
      <c r="O113" s="151" t="str">
        <f t="shared" si="39"/>
        <v/>
      </c>
      <c r="P113" s="143" t="str">
        <f t="shared" si="40"/>
        <v/>
      </c>
      <c r="Q113" s="11">
        <f t="shared" si="41"/>
        <v>26.5</v>
      </c>
      <c r="R113" s="12">
        <f t="shared" si="42"/>
        <v>0</v>
      </c>
    </row>
    <row r="114" spans="1:18" s="9" customFormat="1" ht="14.25" customHeight="1" x14ac:dyDescent="0.25">
      <c r="A114" s="157" t="s">
        <v>1087</v>
      </c>
      <c r="B114" s="71" t="s">
        <v>883</v>
      </c>
      <c r="C114" s="120"/>
      <c r="D114" s="11">
        <v>67</v>
      </c>
      <c r="E114" s="226">
        <f t="shared" si="33"/>
        <v>0</v>
      </c>
      <c r="F114" s="227">
        <f t="shared" si="34"/>
        <v>298.50746268656718</v>
      </c>
      <c r="G114" s="226">
        <f t="shared" si="30"/>
        <v>389.10505836575874</v>
      </c>
      <c r="H114" s="12">
        <f t="shared" si="31"/>
        <v>194.55252918287937</v>
      </c>
      <c r="I114" s="16">
        <v>3.9</v>
      </c>
      <c r="J114" s="13">
        <f t="shared" si="35"/>
        <v>0</v>
      </c>
      <c r="K114" s="32">
        <f t="shared" si="36"/>
        <v>1025.6410256410256</v>
      </c>
      <c r="L114" s="70">
        <f t="shared" si="37"/>
        <v>17.179487179487179</v>
      </c>
      <c r="M114" s="14">
        <v>0</v>
      </c>
      <c r="N114" s="15">
        <f t="shared" si="38"/>
        <v>0</v>
      </c>
      <c r="O114" s="151" t="str">
        <f t="shared" si="39"/>
        <v/>
      </c>
      <c r="P114" s="143" t="str">
        <f t="shared" si="40"/>
        <v/>
      </c>
      <c r="Q114" s="11">
        <f t="shared" si="41"/>
        <v>25.7</v>
      </c>
      <c r="R114" s="12">
        <f t="shared" si="42"/>
        <v>0</v>
      </c>
    </row>
    <row r="115" spans="1:18" s="9" customFormat="1" ht="14.25" customHeight="1" x14ac:dyDescent="0.25">
      <c r="A115" s="157" t="s">
        <v>1088</v>
      </c>
      <c r="B115" s="71" t="s">
        <v>888</v>
      </c>
      <c r="C115" s="120"/>
      <c r="D115" s="11">
        <v>67</v>
      </c>
      <c r="E115" s="226">
        <f t="shared" si="33"/>
        <v>0</v>
      </c>
      <c r="F115" s="227">
        <f t="shared" si="34"/>
        <v>298.50746268656718</v>
      </c>
      <c r="G115" s="226">
        <f t="shared" si="30"/>
        <v>363.63636363636363</v>
      </c>
      <c r="H115" s="12">
        <f t="shared" si="31"/>
        <v>181.81818181818181</v>
      </c>
      <c r="I115" s="16">
        <v>3</v>
      </c>
      <c r="J115" s="13">
        <f t="shared" si="35"/>
        <v>0</v>
      </c>
      <c r="K115" s="32">
        <f t="shared" si="36"/>
        <v>1333.3333333333335</v>
      </c>
      <c r="L115" s="70">
        <f t="shared" si="37"/>
        <v>22.333333333333332</v>
      </c>
      <c r="M115" s="14">
        <v>0</v>
      </c>
      <c r="N115" s="15">
        <f t="shared" si="38"/>
        <v>0</v>
      </c>
      <c r="O115" s="151" t="str">
        <f t="shared" si="39"/>
        <v/>
      </c>
      <c r="P115" s="143" t="str">
        <f t="shared" si="40"/>
        <v/>
      </c>
      <c r="Q115" s="11">
        <f t="shared" si="41"/>
        <v>27.5</v>
      </c>
      <c r="R115" s="12">
        <f t="shared" si="42"/>
        <v>0</v>
      </c>
    </row>
    <row r="116" spans="1:18" s="2" customFormat="1" ht="14.25" customHeight="1" x14ac:dyDescent="0.25">
      <c r="A116" s="157" t="s">
        <v>898</v>
      </c>
      <c r="B116" s="71" t="s">
        <v>887</v>
      </c>
      <c r="C116" s="120"/>
      <c r="D116" s="11">
        <v>64</v>
      </c>
      <c r="E116" s="226">
        <f t="shared" si="33"/>
        <v>0</v>
      </c>
      <c r="F116" s="227">
        <f t="shared" si="34"/>
        <v>312.5</v>
      </c>
      <c r="G116" s="226">
        <f t="shared" si="30"/>
        <v>384.61538461538464</v>
      </c>
      <c r="H116" s="12">
        <f t="shared" si="31"/>
        <v>192.30769230769232</v>
      </c>
      <c r="I116" s="16">
        <v>3</v>
      </c>
      <c r="J116" s="13">
        <f t="shared" si="35"/>
        <v>0</v>
      </c>
      <c r="K116" s="32">
        <f t="shared" si="36"/>
        <v>1333.3333333333335</v>
      </c>
      <c r="L116" s="70">
        <f t="shared" si="37"/>
        <v>21.333333333333332</v>
      </c>
      <c r="M116" s="14">
        <v>0</v>
      </c>
      <c r="N116" s="15">
        <f t="shared" si="38"/>
        <v>0</v>
      </c>
      <c r="O116" s="151" t="str">
        <f t="shared" si="39"/>
        <v/>
      </c>
      <c r="P116" s="143" t="str">
        <f t="shared" si="40"/>
        <v/>
      </c>
      <c r="Q116" s="11">
        <f t="shared" si="41"/>
        <v>26</v>
      </c>
      <c r="R116" s="12">
        <f t="shared" si="42"/>
        <v>0</v>
      </c>
    </row>
    <row r="117" spans="1:18" s="9" customFormat="1" ht="14.25" customHeight="1" x14ac:dyDescent="0.25">
      <c r="A117" s="157" t="s">
        <v>895</v>
      </c>
      <c r="B117" s="71" t="s">
        <v>882</v>
      </c>
      <c r="C117" s="120"/>
      <c r="D117" s="11">
        <v>45</v>
      </c>
      <c r="E117" s="226">
        <f t="shared" si="33"/>
        <v>0</v>
      </c>
      <c r="F117" s="227">
        <f t="shared" si="34"/>
        <v>444.44444444444446</v>
      </c>
      <c r="G117" s="226">
        <f t="shared" si="30"/>
        <v>613.49693251533745</v>
      </c>
      <c r="H117" s="12">
        <f t="shared" si="31"/>
        <v>306.74846625766872</v>
      </c>
      <c r="I117" s="16">
        <v>3.1</v>
      </c>
      <c r="J117" s="13">
        <f t="shared" si="35"/>
        <v>0</v>
      </c>
      <c r="K117" s="32">
        <f t="shared" si="36"/>
        <v>1290.3225806451612</v>
      </c>
      <c r="L117" s="70">
        <f t="shared" si="37"/>
        <v>14.516129032258064</v>
      </c>
      <c r="M117" s="14">
        <v>0</v>
      </c>
      <c r="N117" s="15">
        <f t="shared" si="38"/>
        <v>0</v>
      </c>
      <c r="O117" s="151" t="str">
        <f t="shared" si="39"/>
        <v/>
      </c>
      <c r="P117" s="143" t="str">
        <f t="shared" si="40"/>
        <v/>
      </c>
      <c r="Q117" s="11">
        <f t="shared" si="41"/>
        <v>16.3</v>
      </c>
      <c r="R117" s="12">
        <f t="shared" si="42"/>
        <v>0</v>
      </c>
    </row>
    <row r="118" spans="1:18" ht="14.25" customHeight="1" x14ac:dyDescent="0.25">
      <c r="A118" s="157" t="s">
        <v>895</v>
      </c>
      <c r="B118" s="71" t="s">
        <v>884</v>
      </c>
      <c r="C118" s="120"/>
      <c r="D118" s="11">
        <v>44</v>
      </c>
      <c r="E118" s="226">
        <f t="shared" si="33"/>
        <v>0</v>
      </c>
      <c r="F118" s="227">
        <f t="shared" si="34"/>
        <v>454.54545454545456</v>
      </c>
      <c r="G118" s="226">
        <f t="shared" si="30"/>
        <v>628.93081761006283</v>
      </c>
      <c r="H118" s="12">
        <f t="shared" si="31"/>
        <v>314.46540880503142</v>
      </c>
      <c r="I118" s="16">
        <v>3.05</v>
      </c>
      <c r="J118" s="13">
        <f t="shared" si="35"/>
        <v>0</v>
      </c>
      <c r="K118" s="32">
        <f t="shared" si="36"/>
        <v>1311.4754098360656</v>
      </c>
      <c r="L118" s="70">
        <f t="shared" si="37"/>
        <v>14.426229508196721</v>
      </c>
      <c r="M118" s="14">
        <v>0</v>
      </c>
      <c r="N118" s="15">
        <f t="shared" si="38"/>
        <v>0</v>
      </c>
      <c r="O118" s="151" t="str">
        <f t="shared" si="39"/>
        <v/>
      </c>
      <c r="P118" s="143" t="str">
        <f t="shared" si="40"/>
        <v/>
      </c>
      <c r="Q118" s="11">
        <f t="shared" si="41"/>
        <v>15.9</v>
      </c>
      <c r="R118" s="12">
        <f t="shared" si="42"/>
        <v>0</v>
      </c>
    </row>
    <row r="119" spans="1:18" ht="14.25" customHeight="1" x14ac:dyDescent="0.25">
      <c r="A119" s="157" t="s">
        <v>895</v>
      </c>
      <c r="B119" s="71" t="s">
        <v>887</v>
      </c>
      <c r="C119" s="120"/>
      <c r="D119" s="11">
        <v>46</v>
      </c>
      <c r="E119" s="226">
        <f t="shared" si="33"/>
        <v>0</v>
      </c>
      <c r="F119" s="227">
        <f t="shared" si="34"/>
        <v>434.78260869565213</v>
      </c>
      <c r="G119" s="226">
        <f t="shared" si="30"/>
        <v>625</v>
      </c>
      <c r="H119" s="12">
        <f t="shared" si="31"/>
        <v>312.5</v>
      </c>
      <c r="I119" s="16">
        <v>3.5</v>
      </c>
      <c r="J119" s="13">
        <f t="shared" si="35"/>
        <v>0</v>
      </c>
      <c r="K119" s="32">
        <f t="shared" si="36"/>
        <v>1142.8571428571429</v>
      </c>
      <c r="L119" s="70">
        <f t="shared" si="37"/>
        <v>13.142857142857142</v>
      </c>
      <c r="M119" s="14">
        <v>0</v>
      </c>
      <c r="N119" s="15">
        <f t="shared" si="38"/>
        <v>0</v>
      </c>
      <c r="O119" s="151" t="str">
        <f t="shared" si="39"/>
        <v/>
      </c>
      <c r="P119" s="143" t="str">
        <f t="shared" si="40"/>
        <v/>
      </c>
      <c r="Q119" s="11">
        <f t="shared" si="41"/>
        <v>16</v>
      </c>
      <c r="R119" s="12">
        <f t="shared" si="42"/>
        <v>0</v>
      </c>
    </row>
    <row r="120" spans="1:18" s="9" customFormat="1" ht="14.25" customHeight="1" x14ac:dyDescent="0.25">
      <c r="A120" s="157" t="s">
        <v>895</v>
      </c>
      <c r="B120" s="71" t="s">
        <v>888</v>
      </c>
      <c r="C120" s="120"/>
      <c r="D120" s="11">
        <v>46</v>
      </c>
      <c r="E120" s="226">
        <f t="shared" si="33"/>
        <v>0</v>
      </c>
      <c r="F120" s="227">
        <f t="shared" si="34"/>
        <v>434.78260869565213</v>
      </c>
      <c r="G120" s="226">
        <f t="shared" si="30"/>
        <v>595.2380952380953</v>
      </c>
      <c r="H120" s="12">
        <f t="shared" si="31"/>
        <v>297.61904761904765</v>
      </c>
      <c r="I120" s="16">
        <v>3.1</v>
      </c>
      <c r="J120" s="13">
        <f t="shared" si="35"/>
        <v>0</v>
      </c>
      <c r="K120" s="32">
        <f t="shared" si="36"/>
        <v>1290.3225806451612</v>
      </c>
      <c r="L120" s="70">
        <f t="shared" si="37"/>
        <v>14.838709677419354</v>
      </c>
      <c r="M120" s="14">
        <v>0</v>
      </c>
      <c r="N120" s="15">
        <f t="shared" si="38"/>
        <v>0</v>
      </c>
      <c r="O120" s="151" t="str">
        <f t="shared" si="39"/>
        <v/>
      </c>
      <c r="P120" s="143" t="str">
        <f t="shared" si="40"/>
        <v/>
      </c>
      <c r="Q120" s="11">
        <f t="shared" si="41"/>
        <v>16.8</v>
      </c>
      <c r="R120" s="12">
        <f t="shared" si="42"/>
        <v>0</v>
      </c>
    </row>
    <row r="121" spans="1:18" s="9" customFormat="1" ht="14.25" customHeight="1" x14ac:dyDescent="0.25">
      <c r="A121" s="157" t="s">
        <v>267</v>
      </c>
      <c r="B121" s="71" t="s">
        <v>883</v>
      </c>
      <c r="C121" s="120"/>
      <c r="D121" s="11">
        <v>47.6</v>
      </c>
      <c r="E121" s="226">
        <f t="shared" si="33"/>
        <v>0</v>
      </c>
      <c r="F121" s="227">
        <f t="shared" si="34"/>
        <v>420.1680672268908</v>
      </c>
      <c r="G121" s="226">
        <f t="shared" si="30"/>
        <v>595.2380952380953</v>
      </c>
      <c r="H121" s="12">
        <f t="shared" si="31"/>
        <v>297.61904761904765</v>
      </c>
      <c r="I121" s="16">
        <v>3.5</v>
      </c>
      <c r="J121" s="13">
        <f t="shared" si="35"/>
        <v>0</v>
      </c>
      <c r="K121" s="32">
        <f t="shared" si="36"/>
        <v>1142.8571428571429</v>
      </c>
      <c r="L121" s="70">
        <f t="shared" si="37"/>
        <v>13.6</v>
      </c>
      <c r="M121" s="14">
        <v>0</v>
      </c>
      <c r="N121" s="15">
        <f t="shared" si="38"/>
        <v>0</v>
      </c>
      <c r="O121" s="151" t="str">
        <f t="shared" si="39"/>
        <v/>
      </c>
      <c r="P121" s="143" t="str">
        <f t="shared" si="40"/>
        <v/>
      </c>
      <c r="Q121" s="11">
        <f t="shared" si="41"/>
        <v>16.8</v>
      </c>
      <c r="R121" s="12">
        <f t="shared" si="42"/>
        <v>0</v>
      </c>
    </row>
    <row r="122" spans="1:18" ht="14.25" customHeight="1" x14ac:dyDescent="0.25">
      <c r="A122" s="157" t="s">
        <v>1089</v>
      </c>
      <c r="B122" s="71" t="s">
        <v>890</v>
      </c>
      <c r="C122" s="120"/>
      <c r="D122" s="11">
        <v>45</v>
      </c>
      <c r="E122" s="226">
        <f t="shared" si="33"/>
        <v>0</v>
      </c>
      <c r="F122" s="227">
        <f t="shared" si="34"/>
        <v>444.44444444444446</v>
      </c>
      <c r="G122" s="226">
        <f t="shared" si="30"/>
        <v>609.7560975609756</v>
      </c>
      <c r="H122" s="12">
        <f t="shared" si="31"/>
        <v>304.8780487804878</v>
      </c>
      <c r="I122" s="16">
        <v>3.05</v>
      </c>
      <c r="J122" s="13">
        <f t="shared" si="35"/>
        <v>0</v>
      </c>
      <c r="K122" s="32">
        <f t="shared" si="36"/>
        <v>1311.4754098360656</v>
      </c>
      <c r="L122" s="70">
        <f t="shared" si="37"/>
        <v>14.754098360655739</v>
      </c>
      <c r="M122" s="14">
        <v>0</v>
      </c>
      <c r="N122" s="15">
        <f t="shared" si="38"/>
        <v>0</v>
      </c>
      <c r="O122" s="151" t="str">
        <f t="shared" si="39"/>
        <v/>
      </c>
      <c r="P122" s="143" t="str">
        <f t="shared" si="40"/>
        <v/>
      </c>
      <c r="Q122" s="11">
        <f t="shared" si="41"/>
        <v>16.399999999999999</v>
      </c>
      <c r="R122" s="12">
        <f t="shared" si="42"/>
        <v>0</v>
      </c>
    </row>
    <row r="123" spans="1:18" s="9" customFormat="1" ht="14.25" customHeight="1" x14ac:dyDescent="0.25">
      <c r="A123" s="157" t="s">
        <v>881</v>
      </c>
      <c r="B123" s="71" t="s">
        <v>887</v>
      </c>
      <c r="C123" s="120"/>
      <c r="D123" s="11">
        <v>56</v>
      </c>
      <c r="E123" s="226">
        <f t="shared" si="33"/>
        <v>0</v>
      </c>
      <c r="F123" s="227">
        <f t="shared" si="34"/>
        <v>357.14285714285717</v>
      </c>
      <c r="G123" s="226">
        <f t="shared" si="30"/>
        <v>515.46391752577324</v>
      </c>
      <c r="H123" s="12">
        <f t="shared" si="31"/>
        <v>257.73195876288662</v>
      </c>
      <c r="I123" s="16">
        <v>4.3</v>
      </c>
      <c r="J123" s="13">
        <f t="shared" si="35"/>
        <v>0</v>
      </c>
      <c r="K123" s="32">
        <f t="shared" si="36"/>
        <v>930.23255813953494</v>
      </c>
      <c r="L123" s="70">
        <f t="shared" si="37"/>
        <v>13.023255813953488</v>
      </c>
      <c r="M123" s="14">
        <v>0</v>
      </c>
      <c r="N123" s="15">
        <f t="shared" si="38"/>
        <v>0</v>
      </c>
      <c r="O123" s="151" t="str">
        <f t="shared" si="39"/>
        <v/>
      </c>
      <c r="P123" s="143" t="str">
        <f t="shared" si="40"/>
        <v/>
      </c>
      <c r="Q123" s="11">
        <f t="shared" si="41"/>
        <v>19.399999999999999</v>
      </c>
      <c r="R123" s="12">
        <f t="shared" si="42"/>
        <v>0</v>
      </c>
    </row>
    <row r="124" spans="1:18" ht="14.25" customHeight="1" x14ac:dyDescent="0.25">
      <c r="A124" s="157" t="s">
        <v>1090</v>
      </c>
      <c r="B124" s="71" t="s">
        <v>888</v>
      </c>
      <c r="C124" s="120"/>
      <c r="D124" s="11">
        <v>53</v>
      </c>
      <c r="E124" s="226">
        <f t="shared" si="33"/>
        <v>0</v>
      </c>
      <c r="F124" s="227">
        <f t="shared" ref="F124:F155" si="43">IF((IF($D$2&gt;=200,0,(((200-$D$2)/$D124)*100)))&gt;999,"",IF($D$2&gt;=200,0,(((200-$D$2)/$D124)*100)))</f>
        <v>377.35849056603774</v>
      </c>
      <c r="G124" s="226">
        <f t="shared" si="30"/>
        <v>537.05692803437159</v>
      </c>
      <c r="H124" s="12">
        <f t="shared" si="31"/>
        <v>268.5284640171858</v>
      </c>
      <c r="I124" s="16">
        <v>3.94</v>
      </c>
      <c r="J124" s="13">
        <f t="shared" si="35"/>
        <v>0</v>
      </c>
      <c r="K124" s="32">
        <f t="shared" ref="K124:K155" si="44">IF(((((40-$I$2)/I124)*100))&gt;9999,9999,(((40-$I$2)/I124)*100))</f>
        <v>1015.2284263959391</v>
      </c>
      <c r="L124" s="70">
        <f t="shared" ref="L124:L155" si="45">IF(K124=9999,99.9,D124/I124)</f>
        <v>13.451776649746193</v>
      </c>
      <c r="M124" s="14">
        <v>0</v>
      </c>
      <c r="N124" s="15">
        <f t="shared" si="38"/>
        <v>0</v>
      </c>
      <c r="O124" s="151" t="str">
        <f t="shared" ref="O124:O155" si="46">IF(M124=0,"",IF(((((14-$M$2)/M124)*100))&gt;9999,"",(((14-$M$2)/M124)*100)))</f>
        <v/>
      </c>
      <c r="P124" s="143" t="str">
        <f t="shared" ref="P124:P155" si="47">IF(O124="","",D124/M124)</f>
        <v/>
      </c>
      <c r="Q124" s="11">
        <f t="shared" ref="Q124:Q155" si="48">(D124-(I124*4))/2</f>
        <v>18.62</v>
      </c>
      <c r="R124" s="12">
        <f t="shared" ref="R124:R155" si="49">(E124-(J124*4))/2</f>
        <v>0</v>
      </c>
    </row>
    <row r="125" spans="1:18" ht="14.25" customHeight="1" x14ac:dyDescent="0.25">
      <c r="A125" s="157" t="s">
        <v>1091</v>
      </c>
      <c r="B125" s="71" t="s">
        <v>883</v>
      </c>
      <c r="C125" s="120"/>
      <c r="D125" s="11">
        <v>47.6</v>
      </c>
      <c r="E125" s="226">
        <f t="shared" si="33"/>
        <v>0</v>
      </c>
      <c r="F125" s="227">
        <f t="shared" si="43"/>
        <v>420.1680672268908</v>
      </c>
      <c r="G125" s="226">
        <f t="shared" si="30"/>
        <v>625</v>
      </c>
      <c r="H125" s="12">
        <f t="shared" si="31"/>
        <v>312.5</v>
      </c>
      <c r="I125" s="16">
        <v>3.9</v>
      </c>
      <c r="J125" s="13">
        <f t="shared" si="35"/>
        <v>0</v>
      </c>
      <c r="K125" s="32">
        <f t="shared" si="44"/>
        <v>1025.6410256410256</v>
      </c>
      <c r="L125" s="70">
        <f t="shared" si="45"/>
        <v>12.205128205128206</v>
      </c>
      <c r="M125" s="14">
        <v>0</v>
      </c>
      <c r="N125" s="15">
        <f t="shared" si="38"/>
        <v>0</v>
      </c>
      <c r="O125" s="151" t="str">
        <f t="shared" si="46"/>
        <v/>
      </c>
      <c r="P125" s="143" t="str">
        <f t="shared" si="47"/>
        <v/>
      </c>
      <c r="Q125" s="11">
        <f t="shared" si="48"/>
        <v>16</v>
      </c>
      <c r="R125" s="12">
        <f t="shared" si="49"/>
        <v>0</v>
      </c>
    </row>
    <row r="126" spans="1:18" ht="14.25" customHeight="1" x14ac:dyDescent="0.25">
      <c r="A126" s="157" t="s">
        <v>1092</v>
      </c>
      <c r="B126" s="71" t="s">
        <v>887</v>
      </c>
      <c r="C126" s="120"/>
      <c r="D126" s="11">
        <v>46</v>
      </c>
      <c r="E126" s="226">
        <f t="shared" si="33"/>
        <v>0</v>
      </c>
      <c r="F126" s="227">
        <f t="shared" si="43"/>
        <v>434.78260869565213</v>
      </c>
      <c r="G126" s="226">
        <f t="shared" si="30"/>
        <v>588.23529411764707</v>
      </c>
      <c r="H126" s="12">
        <f t="shared" si="31"/>
        <v>294.11764705882354</v>
      </c>
      <c r="I126" s="16">
        <v>3</v>
      </c>
      <c r="J126" s="13">
        <f t="shared" si="35"/>
        <v>0</v>
      </c>
      <c r="K126" s="32">
        <f t="shared" si="44"/>
        <v>1333.3333333333335</v>
      </c>
      <c r="L126" s="70">
        <f t="shared" si="45"/>
        <v>15.333333333333334</v>
      </c>
      <c r="M126" s="14">
        <v>0</v>
      </c>
      <c r="N126" s="15">
        <f t="shared" si="38"/>
        <v>0</v>
      </c>
      <c r="O126" s="151" t="str">
        <f t="shared" si="46"/>
        <v/>
      </c>
      <c r="P126" s="143" t="str">
        <f t="shared" si="47"/>
        <v/>
      </c>
      <c r="Q126" s="11">
        <f t="shared" si="48"/>
        <v>17</v>
      </c>
      <c r="R126" s="12">
        <f t="shared" si="49"/>
        <v>0</v>
      </c>
    </row>
    <row r="127" spans="1:18" ht="14.25" customHeight="1" x14ac:dyDescent="0.25">
      <c r="A127" s="157" t="s">
        <v>1093</v>
      </c>
      <c r="B127" s="71" t="s">
        <v>889</v>
      </c>
      <c r="C127" s="120"/>
      <c r="D127" s="11">
        <v>45</v>
      </c>
      <c r="E127" s="226">
        <f t="shared" si="33"/>
        <v>0</v>
      </c>
      <c r="F127" s="227">
        <f t="shared" si="43"/>
        <v>444.44444444444446</v>
      </c>
      <c r="G127" s="226">
        <f t="shared" si="30"/>
        <v>617.28395061728395</v>
      </c>
      <c r="H127" s="12">
        <f t="shared" si="31"/>
        <v>308.64197530864197</v>
      </c>
      <c r="I127" s="16">
        <v>3.15</v>
      </c>
      <c r="J127" s="13">
        <f t="shared" si="35"/>
        <v>0</v>
      </c>
      <c r="K127" s="32">
        <f t="shared" si="44"/>
        <v>1269.8412698412699</v>
      </c>
      <c r="L127" s="70">
        <f t="shared" si="45"/>
        <v>14.285714285714286</v>
      </c>
      <c r="M127" s="14">
        <v>0</v>
      </c>
      <c r="N127" s="15">
        <f t="shared" si="38"/>
        <v>0</v>
      </c>
      <c r="O127" s="151" t="str">
        <f t="shared" si="46"/>
        <v/>
      </c>
      <c r="P127" s="143" t="str">
        <f t="shared" si="47"/>
        <v/>
      </c>
      <c r="Q127" s="11">
        <f t="shared" si="48"/>
        <v>16.2</v>
      </c>
      <c r="R127" s="12">
        <f t="shared" si="49"/>
        <v>0</v>
      </c>
    </row>
    <row r="128" spans="1:18" ht="14.25" customHeight="1" x14ac:dyDescent="0.25">
      <c r="A128" s="157" t="s">
        <v>1094</v>
      </c>
      <c r="B128" s="71" t="s">
        <v>889</v>
      </c>
      <c r="C128" s="120"/>
      <c r="D128" s="11">
        <v>45</v>
      </c>
      <c r="E128" s="226">
        <f t="shared" si="33"/>
        <v>0</v>
      </c>
      <c r="F128" s="227">
        <f t="shared" si="43"/>
        <v>444.44444444444446</v>
      </c>
      <c r="G128" s="226">
        <f t="shared" si="30"/>
        <v>617.28395061728395</v>
      </c>
      <c r="H128" s="12">
        <f t="shared" si="31"/>
        <v>308.64197530864197</v>
      </c>
      <c r="I128" s="16">
        <v>3.15</v>
      </c>
      <c r="J128" s="13">
        <f t="shared" si="35"/>
        <v>0</v>
      </c>
      <c r="K128" s="32">
        <f t="shared" si="44"/>
        <v>1269.8412698412699</v>
      </c>
      <c r="L128" s="70">
        <f t="shared" si="45"/>
        <v>14.285714285714286</v>
      </c>
      <c r="M128" s="14">
        <v>0</v>
      </c>
      <c r="N128" s="15">
        <f t="shared" si="38"/>
        <v>0</v>
      </c>
      <c r="O128" s="151" t="str">
        <f t="shared" si="46"/>
        <v/>
      </c>
      <c r="P128" s="143" t="str">
        <f t="shared" si="47"/>
        <v/>
      </c>
      <c r="Q128" s="11">
        <f t="shared" si="48"/>
        <v>16.2</v>
      </c>
      <c r="R128" s="12">
        <f t="shared" si="49"/>
        <v>0</v>
      </c>
    </row>
    <row r="129" spans="1:18" ht="14.25" customHeight="1" x14ac:dyDescent="0.25">
      <c r="A129" s="157" t="s">
        <v>250</v>
      </c>
      <c r="B129" s="71"/>
      <c r="C129" s="120"/>
      <c r="D129" s="11">
        <v>339</v>
      </c>
      <c r="E129" s="226">
        <f t="shared" ref="E129:E153" si="50">D129*($C129/100)</f>
        <v>0</v>
      </c>
      <c r="F129" s="227">
        <f t="shared" si="43"/>
        <v>58.997050147492622</v>
      </c>
      <c r="G129" s="226">
        <f t="shared" si="30"/>
        <v>76.511094108645764</v>
      </c>
      <c r="H129" s="12">
        <f t="shared" si="31"/>
        <v>38.255547054322882</v>
      </c>
      <c r="I129" s="16">
        <v>19.399999999999999</v>
      </c>
      <c r="J129" s="13">
        <f t="shared" ref="J129:J153" si="51">I129*($C129/100)</f>
        <v>0</v>
      </c>
      <c r="K129" s="32">
        <f t="shared" si="44"/>
        <v>206.18556701030931</v>
      </c>
      <c r="L129" s="70">
        <f t="shared" si="45"/>
        <v>17.474226804123713</v>
      </c>
      <c r="M129" s="14">
        <v>0</v>
      </c>
      <c r="N129" s="15">
        <f t="shared" si="38"/>
        <v>0</v>
      </c>
      <c r="O129" s="151" t="str">
        <f t="shared" si="46"/>
        <v/>
      </c>
      <c r="P129" s="143" t="str">
        <f t="shared" si="47"/>
        <v/>
      </c>
      <c r="Q129" s="11">
        <f t="shared" si="48"/>
        <v>130.69999999999999</v>
      </c>
      <c r="R129" s="12">
        <f t="shared" si="49"/>
        <v>0</v>
      </c>
    </row>
    <row r="130" spans="1:18" ht="14.25" customHeight="1" x14ac:dyDescent="0.25">
      <c r="A130" s="157" t="s">
        <v>253</v>
      </c>
      <c r="B130" s="71" t="s">
        <v>912</v>
      </c>
      <c r="C130" s="120"/>
      <c r="D130" s="11">
        <v>353</v>
      </c>
      <c r="E130" s="226">
        <f t="shared" si="50"/>
        <v>0</v>
      </c>
      <c r="F130" s="227">
        <f t="shared" si="43"/>
        <v>56.657223796033996</v>
      </c>
      <c r="G130" s="226">
        <f t="shared" si="30"/>
        <v>74.460163812360378</v>
      </c>
      <c r="H130" s="12">
        <f t="shared" si="31"/>
        <v>37.230081906180189</v>
      </c>
      <c r="I130" s="16">
        <v>21.1</v>
      </c>
      <c r="J130" s="13">
        <f t="shared" si="51"/>
        <v>0</v>
      </c>
      <c r="K130" s="32">
        <f t="shared" si="44"/>
        <v>189.57345971563979</v>
      </c>
      <c r="L130" s="70">
        <f t="shared" si="45"/>
        <v>16.729857819905213</v>
      </c>
      <c r="M130" s="14">
        <v>0</v>
      </c>
      <c r="N130" s="15">
        <f t="shared" si="38"/>
        <v>0</v>
      </c>
      <c r="O130" s="151" t="str">
        <f t="shared" si="46"/>
        <v/>
      </c>
      <c r="P130" s="143" t="str">
        <f t="shared" si="47"/>
        <v/>
      </c>
      <c r="Q130" s="11">
        <f t="shared" si="48"/>
        <v>134.30000000000001</v>
      </c>
      <c r="R130" s="12">
        <f t="shared" si="49"/>
        <v>0</v>
      </c>
    </row>
    <row r="131" spans="1:18" s="9" customFormat="1" ht="14.25" customHeight="1" x14ac:dyDescent="0.25">
      <c r="A131" s="157" t="s">
        <v>913</v>
      </c>
      <c r="B131" s="71" t="s">
        <v>912</v>
      </c>
      <c r="C131" s="120"/>
      <c r="D131" s="11">
        <v>353</v>
      </c>
      <c r="E131" s="226">
        <f t="shared" si="50"/>
        <v>0</v>
      </c>
      <c r="F131" s="227">
        <f t="shared" si="43"/>
        <v>56.657223796033996</v>
      </c>
      <c r="G131" s="226">
        <f t="shared" si="30"/>
        <v>74.460163812360378</v>
      </c>
      <c r="H131" s="12">
        <f t="shared" si="31"/>
        <v>37.230081906180189</v>
      </c>
      <c r="I131" s="16">
        <v>21.1</v>
      </c>
      <c r="J131" s="13">
        <f t="shared" si="51"/>
        <v>0</v>
      </c>
      <c r="K131" s="32">
        <f t="shared" si="44"/>
        <v>189.57345971563979</v>
      </c>
      <c r="L131" s="70">
        <f t="shared" si="45"/>
        <v>16.729857819905213</v>
      </c>
      <c r="M131" s="14">
        <v>0</v>
      </c>
      <c r="N131" s="15">
        <f t="shared" si="38"/>
        <v>0</v>
      </c>
      <c r="O131" s="151" t="str">
        <f t="shared" si="46"/>
        <v/>
      </c>
      <c r="P131" s="143" t="str">
        <f t="shared" si="47"/>
        <v/>
      </c>
      <c r="Q131" s="11">
        <f t="shared" si="48"/>
        <v>134.30000000000001</v>
      </c>
      <c r="R131" s="12">
        <f t="shared" si="49"/>
        <v>0</v>
      </c>
    </row>
    <row r="132" spans="1:18" ht="14.25" customHeight="1" x14ac:dyDescent="0.25">
      <c r="A132" s="157" t="s">
        <v>914</v>
      </c>
      <c r="B132" s="71" t="s">
        <v>883</v>
      </c>
      <c r="C132" s="120"/>
      <c r="D132" s="11">
        <v>353</v>
      </c>
      <c r="E132" s="226">
        <f t="shared" si="50"/>
        <v>0</v>
      </c>
      <c r="F132" s="227">
        <f t="shared" si="43"/>
        <v>56.657223796033996</v>
      </c>
      <c r="G132" s="226">
        <f t="shared" si="30"/>
        <v>74.460163812360378</v>
      </c>
      <c r="H132" s="12">
        <f t="shared" si="31"/>
        <v>37.230081906180189</v>
      </c>
      <c r="I132" s="16">
        <v>21.1</v>
      </c>
      <c r="J132" s="13">
        <f t="shared" si="51"/>
        <v>0</v>
      </c>
      <c r="K132" s="32">
        <f t="shared" si="44"/>
        <v>189.57345971563979</v>
      </c>
      <c r="L132" s="70">
        <f t="shared" si="45"/>
        <v>16.729857819905213</v>
      </c>
      <c r="M132" s="14">
        <v>0</v>
      </c>
      <c r="N132" s="15">
        <f t="shared" si="38"/>
        <v>0</v>
      </c>
      <c r="O132" s="151" t="str">
        <f t="shared" si="46"/>
        <v/>
      </c>
      <c r="P132" s="143" t="str">
        <f t="shared" si="47"/>
        <v/>
      </c>
      <c r="Q132" s="11">
        <f t="shared" si="48"/>
        <v>134.30000000000001</v>
      </c>
      <c r="R132" s="12">
        <f t="shared" si="49"/>
        <v>0</v>
      </c>
    </row>
    <row r="133" spans="1:18" ht="14.25" customHeight="1" x14ac:dyDescent="0.25">
      <c r="A133" s="157" t="s">
        <v>252</v>
      </c>
      <c r="B133" s="71"/>
      <c r="C133" s="120"/>
      <c r="D133" s="11">
        <v>342</v>
      </c>
      <c r="E133" s="226">
        <f t="shared" si="50"/>
        <v>0</v>
      </c>
      <c r="F133" s="227">
        <f t="shared" si="43"/>
        <v>58.479532163742689</v>
      </c>
      <c r="G133" s="226">
        <f t="shared" si="30"/>
        <v>79.491255961844203</v>
      </c>
      <c r="H133" s="12">
        <f t="shared" si="31"/>
        <v>39.745627980922102</v>
      </c>
      <c r="I133" s="16">
        <v>22.6</v>
      </c>
      <c r="J133" s="13">
        <f t="shared" si="51"/>
        <v>0</v>
      </c>
      <c r="K133" s="32">
        <f t="shared" si="44"/>
        <v>176.99115044247787</v>
      </c>
      <c r="L133" s="70">
        <f t="shared" si="45"/>
        <v>15.132743362831857</v>
      </c>
      <c r="M133" s="14">
        <v>0</v>
      </c>
      <c r="N133" s="15">
        <f t="shared" si="38"/>
        <v>0</v>
      </c>
      <c r="O133" s="151" t="str">
        <f t="shared" si="46"/>
        <v/>
      </c>
      <c r="P133" s="143" t="str">
        <f t="shared" si="47"/>
        <v/>
      </c>
      <c r="Q133" s="11">
        <f t="shared" si="48"/>
        <v>125.8</v>
      </c>
      <c r="R133" s="12">
        <f t="shared" si="49"/>
        <v>0</v>
      </c>
    </row>
    <row r="134" spans="1:18" s="9" customFormat="1" ht="14.25" customHeight="1" x14ac:dyDescent="0.25">
      <c r="A134" s="157" t="s">
        <v>248</v>
      </c>
      <c r="B134" s="71" t="s">
        <v>883</v>
      </c>
      <c r="C134" s="120"/>
      <c r="D134" s="11">
        <v>200</v>
      </c>
      <c r="E134" s="226">
        <f t="shared" si="50"/>
        <v>0</v>
      </c>
      <c r="F134" s="227">
        <f t="shared" si="43"/>
        <v>100</v>
      </c>
      <c r="G134" s="226">
        <f t="shared" si="30"/>
        <v>138.88888888888889</v>
      </c>
      <c r="H134" s="12">
        <f t="shared" si="31"/>
        <v>69.444444444444443</v>
      </c>
      <c r="I134" s="16">
        <v>14</v>
      </c>
      <c r="J134" s="13">
        <f t="shared" si="51"/>
        <v>0</v>
      </c>
      <c r="K134" s="32">
        <f t="shared" si="44"/>
        <v>285.71428571428572</v>
      </c>
      <c r="L134" s="70">
        <f t="shared" si="45"/>
        <v>14.285714285714286</v>
      </c>
      <c r="M134" s="14">
        <v>0</v>
      </c>
      <c r="N134" s="15">
        <f t="shared" si="38"/>
        <v>0</v>
      </c>
      <c r="O134" s="151" t="str">
        <f t="shared" si="46"/>
        <v/>
      </c>
      <c r="P134" s="143" t="str">
        <f t="shared" si="47"/>
        <v/>
      </c>
      <c r="Q134" s="11">
        <f t="shared" si="48"/>
        <v>72</v>
      </c>
      <c r="R134" s="12">
        <f t="shared" si="49"/>
        <v>0</v>
      </c>
    </row>
    <row r="135" spans="1:18" s="9" customFormat="1" ht="14.25" customHeight="1" x14ac:dyDescent="0.25">
      <c r="A135" s="157" t="s">
        <v>911</v>
      </c>
      <c r="B135" s="71" t="s">
        <v>883</v>
      </c>
      <c r="C135" s="120"/>
      <c r="D135" s="11">
        <v>200</v>
      </c>
      <c r="E135" s="226">
        <f t="shared" si="50"/>
        <v>0</v>
      </c>
      <c r="F135" s="227">
        <f t="shared" si="43"/>
        <v>100</v>
      </c>
      <c r="G135" s="226">
        <f t="shared" si="30"/>
        <v>138.88888888888889</v>
      </c>
      <c r="H135" s="12">
        <f t="shared" si="31"/>
        <v>69.444444444444443</v>
      </c>
      <c r="I135" s="16">
        <v>14</v>
      </c>
      <c r="J135" s="13">
        <f t="shared" si="51"/>
        <v>0</v>
      </c>
      <c r="K135" s="32">
        <f t="shared" si="44"/>
        <v>285.71428571428572</v>
      </c>
      <c r="L135" s="70">
        <f t="shared" si="45"/>
        <v>14.285714285714286</v>
      </c>
      <c r="M135" s="14">
        <v>0</v>
      </c>
      <c r="N135" s="15">
        <f t="shared" si="38"/>
        <v>0</v>
      </c>
      <c r="O135" s="151" t="str">
        <f t="shared" si="46"/>
        <v/>
      </c>
      <c r="P135" s="143" t="str">
        <f t="shared" si="47"/>
        <v/>
      </c>
      <c r="Q135" s="11">
        <f t="shared" si="48"/>
        <v>72</v>
      </c>
      <c r="R135" s="12">
        <f t="shared" si="49"/>
        <v>0</v>
      </c>
    </row>
    <row r="136" spans="1:18" ht="14.25" customHeight="1" x14ac:dyDescent="0.25">
      <c r="A136" s="157" t="s">
        <v>245</v>
      </c>
      <c r="B136" s="71"/>
      <c r="C136" s="120"/>
      <c r="D136" s="11">
        <v>327</v>
      </c>
      <c r="E136" s="226">
        <f t="shared" si="50"/>
        <v>0</v>
      </c>
      <c r="F136" s="227">
        <f t="shared" si="43"/>
        <v>61.162079510703357</v>
      </c>
      <c r="G136" s="226">
        <f t="shared" si="30"/>
        <v>78.802206461780926</v>
      </c>
      <c r="H136" s="12">
        <f t="shared" si="31"/>
        <v>39.401103230890463</v>
      </c>
      <c r="I136" s="16">
        <v>18.3</v>
      </c>
      <c r="J136" s="13">
        <f t="shared" si="51"/>
        <v>0</v>
      </c>
      <c r="K136" s="32">
        <f t="shared" si="44"/>
        <v>218.57923497267757</v>
      </c>
      <c r="L136" s="70">
        <f t="shared" si="45"/>
        <v>17.868852459016392</v>
      </c>
      <c r="M136" s="14">
        <v>0</v>
      </c>
      <c r="N136" s="15">
        <f t="shared" si="38"/>
        <v>0</v>
      </c>
      <c r="O136" s="151" t="str">
        <f t="shared" si="46"/>
        <v/>
      </c>
      <c r="P136" s="143" t="str">
        <f t="shared" si="47"/>
        <v/>
      </c>
      <c r="Q136" s="11">
        <f t="shared" si="48"/>
        <v>126.9</v>
      </c>
      <c r="R136" s="12">
        <f t="shared" si="49"/>
        <v>0</v>
      </c>
    </row>
    <row r="137" spans="1:18" s="9" customFormat="1" ht="14.25" customHeight="1" x14ac:dyDescent="0.25">
      <c r="A137" s="157" t="s">
        <v>251</v>
      </c>
      <c r="B137" s="71" t="s">
        <v>883</v>
      </c>
      <c r="C137" s="120"/>
      <c r="D137" s="11">
        <v>277</v>
      </c>
      <c r="E137" s="226">
        <f t="shared" si="50"/>
        <v>0</v>
      </c>
      <c r="F137" s="227">
        <f t="shared" si="43"/>
        <v>72.202166064981952</v>
      </c>
      <c r="G137" s="226">
        <f t="shared" si="30"/>
        <v>108.10810810810811</v>
      </c>
      <c r="H137" s="12">
        <f t="shared" si="31"/>
        <v>54.054054054054056</v>
      </c>
      <c r="I137" s="16">
        <v>23</v>
      </c>
      <c r="J137" s="13">
        <f t="shared" si="51"/>
        <v>0</v>
      </c>
      <c r="K137" s="32">
        <f t="shared" si="44"/>
        <v>173.91304347826087</v>
      </c>
      <c r="L137" s="70">
        <f t="shared" si="45"/>
        <v>12.043478260869565</v>
      </c>
      <c r="M137" s="14">
        <v>0</v>
      </c>
      <c r="N137" s="15">
        <f t="shared" si="38"/>
        <v>0</v>
      </c>
      <c r="O137" s="151" t="str">
        <f t="shared" si="46"/>
        <v/>
      </c>
      <c r="P137" s="143" t="str">
        <f t="shared" si="47"/>
        <v/>
      </c>
      <c r="Q137" s="11">
        <f t="shared" si="48"/>
        <v>92.5</v>
      </c>
      <c r="R137" s="12">
        <f t="shared" si="49"/>
        <v>0</v>
      </c>
    </row>
    <row r="138" spans="1:18" s="9" customFormat="1" ht="14.25" customHeight="1" x14ac:dyDescent="0.25">
      <c r="A138" s="157" t="s">
        <v>251</v>
      </c>
      <c r="B138" s="71" t="s">
        <v>909</v>
      </c>
      <c r="C138" s="120"/>
      <c r="D138" s="11">
        <v>285</v>
      </c>
      <c r="E138" s="226">
        <f t="shared" si="50"/>
        <v>0</v>
      </c>
      <c r="F138" s="227">
        <f t="shared" si="43"/>
        <v>70.175438596491219</v>
      </c>
      <c r="G138" s="226">
        <f t="shared" ref="G138:G201" si="52">IF(D138=0,"",IF((IF($G$2&gt;=200,0,(((200-$G$2)/($D138-($I138*4))*100))))&gt;999,"",IF($G$2&gt;=200,0,(((200-$G$2)/($D138-($I138*4))*100)))))</f>
        <v>99.50248756218906</v>
      </c>
      <c r="H138" s="12">
        <f t="shared" ref="H138:H201" si="53">IF(D138=0,"",IF((IF($G$2&gt;=100,0,(((100-$G$2)/($D138-($I138*4))*100))))&gt;999,"",IF($G$2&gt;=100,0,(((100-$G$2)/($D138-($I138*4))*100)))))</f>
        <v>49.75124378109453</v>
      </c>
      <c r="I138" s="16">
        <v>21</v>
      </c>
      <c r="J138" s="13">
        <f t="shared" si="51"/>
        <v>0</v>
      </c>
      <c r="K138" s="32">
        <f t="shared" si="44"/>
        <v>190.47619047619045</v>
      </c>
      <c r="L138" s="70">
        <f t="shared" si="45"/>
        <v>13.571428571428571</v>
      </c>
      <c r="M138" s="14">
        <v>0</v>
      </c>
      <c r="N138" s="15">
        <f t="shared" si="38"/>
        <v>0</v>
      </c>
      <c r="O138" s="151" t="str">
        <f t="shared" si="46"/>
        <v/>
      </c>
      <c r="P138" s="143" t="str">
        <f t="shared" si="47"/>
        <v/>
      </c>
      <c r="Q138" s="11">
        <f t="shared" si="48"/>
        <v>100.5</v>
      </c>
      <c r="R138" s="12">
        <f t="shared" si="49"/>
        <v>0</v>
      </c>
    </row>
    <row r="139" spans="1:18" s="9" customFormat="1" ht="14.25" customHeight="1" x14ac:dyDescent="0.25">
      <c r="A139" s="157" t="s">
        <v>905</v>
      </c>
      <c r="B139" s="71" t="s">
        <v>904</v>
      </c>
      <c r="C139" s="120"/>
      <c r="D139" s="11">
        <v>285</v>
      </c>
      <c r="E139" s="226">
        <f t="shared" si="50"/>
        <v>0</v>
      </c>
      <c r="F139" s="227">
        <f t="shared" si="43"/>
        <v>70.175438596491219</v>
      </c>
      <c r="G139" s="226">
        <f t="shared" si="52"/>
        <v>99.50248756218906</v>
      </c>
      <c r="H139" s="12">
        <f t="shared" si="53"/>
        <v>49.75124378109453</v>
      </c>
      <c r="I139" s="16">
        <v>21</v>
      </c>
      <c r="J139" s="13">
        <f t="shared" si="51"/>
        <v>0</v>
      </c>
      <c r="K139" s="32">
        <f t="shared" si="44"/>
        <v>190.47619047619045</v>
      </c>
      <c r="L139" s="70">
        <f t="shared" si="45"/>
        <v>13.571428571428571</v>
      </c>
      <c r="M139" s="14">
        <v>0</v>
      </c>
      <c r="N139" s="15">
        <f t="shared" si="38"/>
        <v>0</v>
      </c>
      <c r="O139" s="151" t="str">
        <f t="shared" si="46"/>
        <v/>
      </c>
      <c r="P139" s="143" t="str">
        <f t="shared" si="47"/>
        <v/>
      </c>
      <c r="Q139" s="11">
        <f t="shared" si="48"/>
        <v>100.5</v>
      </c>
      <c r="R139" s="12">
        <f t="shared" si="49"/>
        <v>0</v>
      </c>
    </row>
    <row r="140" spans="1:18" s="9" customFormat="1" ht="14.25" customHeight="1" x14ac:dyDescent="0.25">
      <c r="A140" s="157" t="s">
        <v>907</v>
      </c>
      <c r="B140" s="71" t="s">
        <v>908</v>
      </c>
      <c r="C140" s="120"/>
      <c r="D140" s="11">
        <v>345</v>
      </c>
      <c r="E140" s="226">
        <f t="shared" si="50"/>
        <v>0</v>
      </c>
      <c r="F140" s="227">
        <f t="shared" si="43"/>
        <v>57.971014492753625</v>
      </c>
      <c r="G140" s="226">
        <f t="shared" si="52"/>
        <v>71.581961345740879</v>
      </c>
      <c r="H140" s="12">
        <f t="shared" si="53"/>
        <v>35.79098067287044</v>
      </c>
      <c r="I140" s="16">
        <v>16.399999999999999</v>
      </c>
      <c r="J140" s="13">
        <f t="shared" si="51"/>
        <v>0</v>
      </c>
      <c r="K140" s="32">
        <f t="shared" si="44"/>
        <v>243.90243902439028</v>
      </c>
      <c r="L140" s="70">
        <f t="shared" si="45"/>
        <v>21.036585365853661</v>
      </c>
      <c r="M140" s="14">
        <v>0</v>
      </c>
      <c r="N140" s="15">
        <f t="shared" si="38"/>
        <v>0</v>
      </c>
      <c r="O140" s="151" t="str">
        <f t="shared" si="46"/>
        <v/>
      </c>
      <c r="P140" s="143" t="str">
        <f t="shared" si="47"/>
        <v/>
      </c>
      <c r="Q140" s="11">
        <f t="shared" si="48"/>
        <v>139.69999999999999</v>
      </c>
      <c r="R140" s="12">
        <f t="shared" si="49"/>
        <v>0</v>
      </c>
    </row>
    <row r="141" spans="1:18" ht="14.25" customHeight="1" x14ac:dyDescent="0.25">
      <c r="A141" s="157" t="s">
        <v>902</v>
      </c>
      <c r="B141" s="71" t="s">
        <v>883</v>
      </c>
      <c r="C141" s="120"/>
      <c r="D141" s="11">
        <v>285</v>
      </c>
      <c r="E141" s="226">
        <f t="shared" si="50"/>
        <v>0</v>
      </c>
      <c r="F141" s="227">
        <f t="shared" si="43"/>
        <v>70.175438596491219</v>
      </c>
      <c r="G141" s="226">
        <f t="shared" si="52"/>
        <v>84.388185654008439</v>
      </c>
      <c r="H141" s="12">
        <f t="shared" si="53"/>
        <v>42.194092827004219</v>
      </c>
      <c r="I141" s="16">
        <v>12</v>
      </c>
      <c r="J141" s="13">
        <f t="shared" si="51"/>
        <v>0</v>
      </c>
      <c r="K141" s="32">
        <f t="shared" si="44"/>
        <v>333.33333333333337</v>
      </c>
      <c r="L141" s="70">
        <f t="shared" si="45"/>
        <v>23.75</v>
      </c>
      <c r="M141" s="14">
        <v>0</v>
      </c>
      <c r="N141" s="15">
        <f t="shared" si="38"/>
        <v>0</v>
      </c>
      <c r="O141" s="151" t="str">
        <f t="shared" si="46"/>
        <v/>
      </c>
      <c r="P141" s="143" t="str">
        <f t="shared" si="47"/>
        <v/>
      </c>
      <c r="Q141" s="11">
        <f t="shared" si="48"/>
        <v>118.5</v>
      </c>
      <c r="R141" s="12">
        <f t="shared" si="49"/>
        <v>0</v>
      </c>
    </row>
    <row r="142" spans="1:18" ht="14.25" customHeight="1" x14ac:dyDescent="0.25">
      <c r="A142" s="157" t="s">
        <v>902</v>
      </c>
      <c r="B142" s="71" t="s">
        <v>903</v>
      </c>
      <c r="C142" s="120"/>
      <c r="D142" s="11">
        <v>285</v>
      </c>
      <c r="E142" s="226">
        <f t="shared" si="50"/>
        <v>0</v>
      </c>
      <c r="F142" s="227">
        <f t="shared" si="43"/>
        <v>70.175438596491219</v>
      </c>
      <c r="G142" s="226">
        <f t="shared" si="52"/>
        <v>84.388185654008439</v>
      </c>
      <c r="H142" s="12">
        <f t="shared" si="53"/>
        <v>42.194092827004219</v>
      </c>
      <c r="I142" s="16">
        <v>12</v>
      </c>
      <c r="J142" s="13">
        <f t="shared" si="51"/>
        <v>0</v>
      </c>
      <c r="K142" s="32">
        <f t="shared" si="44"/>
        <v>333.33333333333337</v>
      </c>
      <c r="L142" s="70">
        <f t="shared" si="45"/>
        <v>23.75</v>
      </c>
      <c r="M142" s="14">
        <v>0</v>
      </c>
      <c r="N142" s="15">
        <f t="shared" si="38"/>
        <v>0</v>
      </c>
      <c r="O142" s="151" t="str">
        <f t="shared" si="46"/>
        <v/>
      </c>
      <c r="P142" s="143" t="str">
        <f t="shared" si="47"/>
        <v/>
      </c>
      <c r="Q142" s="11">
        <f t="shared" si="48"/>
        <v>118.5</v>
      </c>
      <c r="R142" s="12">
        <f t="shared" si="49"/>
        <v>0</v>
      </c>
    </row>
    <row r="143" spans="1:18" ht="14.25" customHeight="1" x14ac:dyDescent="0.25">
      <c r="A143" s="157" t="s">
        <v>906</v>
      </c>
      <c r="B143" s="71" t="s">
        <v>903</v>
      </c>
      <c r="C143" s="120"/>
      <c r="D143" s="11">
        <v>268</v>
      </c>
      <c r="E143" s="226">
        <f t="shared" si="50"/>
        <v>0</v>
      </c>
      <c r="F143" s="227">
        <f t="shared" si="43"/>
        <v>74.626865671641795</v>
      </c>
      <c r="G143" s="226">
        <f t="shared" si="52"/>
        <v>111.11111111111111</v>
      </c>
      <c r="H143" s="12">
        <f t="shared" si="53"/>
        <v>55.555555555555557</v>
      </c>
      <c r="I143" s="16">
        <v>22</v>
      </c>
      <c r="J143" s="13">
        <f t="shared" si="51"/>
        <v>0</v>
      </c>
      <c r="K143" s="32">
        <f t="shared" si="44"/>
        <v>181.81818181818181</v>
      </c>
      <c r="L143" s="70">
        <f t="shared" si="45"/>
        <v>12.181818181818182</v>
      </c>
      <c r="M143" s="14">
        <v>0</v>
      </c>
      <c r="N143" s="15">
        <f t="shared" si="38"/>
        <v>0</v>
      </c>
      <c r="O143" s="151" t="str">
        <f t="shared" si="46"/>
        <v/>
      </c>
      <c r="P143" s="143" t="str">
        <f t="shared" si="47"/>
        <v/>
      </c>
      <c r="Q143" s="11">
        <f t="shared" si="48"/>
        <v>90</v>
      </c>
      <c r="R143" s="12">
        <f t="shared" si="49"/>
        <v>0</v>
      </c>
    </row>
    <row r="144" spans="1:18" ht="14.25" customHeight="1" x14ac:dyDescent="0.25">
      <c r="A144" s="157" t="s">
        <v>1095</v>
      </c>
      <c r="B144" s="71" t="s">
        <v>903</v>
      </c>
      <c r="C144" s="120"/>
      <c r="D144" s="11">
        <v>341</v>
      </c>
      <c r="E144" s="226">
        <f t="shared" si="50"/>
        <v>0</v>
      </c>
      <c r="F144" s="227">
        <f t="shared" si="43"/>
        <v>58.651026392961882</v>
      </c>
      <c r="G144" s="226">
        <f t="shared" si="52"/>
        <v>75.357950263752841</v>
      </c>
      <c r="H144" s="12">
        <f t="shared" si="53"/>
        <v>37.67897513187642</v>
      </c>
      <c r="I144" s="16">
        <v>18.899999999999999</v>
      </c>
      <c r="J144" s="13">
        <f t="shared" si="51"/>
        <v>0</v>
      </c>
      <c r="K144" s="32">
        <f t="shared" si="44"/>
        <v>211.64021164021167</v>
      </c>
      <c r="L144" s="70">
        <f t="shared" si="45"/>
        <v>18.042328042328045</v>
      </c>
      <c r="M144" s="14">
        <v>0</v>
      </c>
      <c r="N144" s="15">
        <f t="shared" si="38"/>
        <v>0</v>
      </c>
      <c r="O144" s="151" t="str">
        <f t="shared" si="46"/>
        <v/>
      </c>
      <c r="P144" s="143" t="str">
        <f t="shared" si="47"/>
        <v/>
      </c>
      <c r="Q144" s="11">
        <f t="shared" si="48"/>
        <v>132.69999999999999</v>
      </c>
      <c r="R144" s="12">
        <f t="shared" si="49"/>
        <v>0</v>
      </c>
    </row>
    <row r="145" spans="1:18" ht="14.25" customHeight="1" x14ac:dyDescent="0.25">
      <c r="A145" s="157" t="s">
        <v>249</v>
      </c>
      <c r="B145" s="71" t="s">
        <v>918</v>
      </c>
      <c r="C145" s="120"/>
      <c r="D145" s="11">
        <v>393</v>
      </c>
      <c r="E145" s="226">
        <f t="shared" si="50"/>
        <v>0</v>
      </c>
      <c r="F145" s="227">
        <f t="shared" si="43"/>
        <v>50.890585241730278</v>
      </c>
      <c r="G145" s="226">
        <f t="shared" si="52"/>
        <v>68.634179821551129</v>
      </c>
      <c r="H145" s="12">
        <f t="shared" si="53"/>
        <v>34.317089910775564</v>
      </c>
      <c r="I145" s="16">
        <v>25.4</v>
      </c>
      <c r="J145" s="13">
        <f t="shared" si="51"/>
        <v>0</v>
      </c>
      <c r="K145" s="32">
        <f t="shared" si="44"/>
        <v>157.48031496062993</v>
      </c>
      <c r="L145" s="70">
        <f t="shared" si="45"/>
        <v>15.472440944881891</v>
      </c>
      <c r="M145" s="14">
        <v>0</v>
      </c>
      <c r="N145" s="15">
        <f t="shared" si="38"/>
        <v>0</v>
      </c>
      <c r="O145" s="151" t="str">
        <f t="shared" si="46"/>
        <v/>
      </c>
      <c r="P145" s="143" t="str">
        <f t="shared" si="47"/>
        <v/>
      </c>
      <c r="Q145" s="11">
        <f t="shared" si="48"/>
        <v>145.69999999999999</v>
      </c>
      <c r="R145" s="12">
        <f t="shared" si="49"/>
        <v>0</v>
      </c>
    </row>
    <row r="146" spans="1:18" ht="14.25" customHeight="1" x14ac:dyDescent="0.25">
      <c r="A146" s="157" t="s">
        <v>249</v>
      </c>
      <c r="B146" s="71" t="s">
        <v>883</v>
      </c>
      <c r="C146" s="120"/>
      <c r="D146" s="11">
        <v>393</v>
      </c>
      <c r="E146" s="226">
        <f t="shared" si="50"/>
        <v>0</v>
      </c>
      <c r="F146" s="227">
        <f t="shared" si="43"/>
        <v>50.890585241730278</v>
      </c>
      <c r="G146" s="226">
        <f t="shared" si="52"/>
        <v>68.634179821551129</v>
      </c>
      <c r="H146" s="12">
        <f t="shared" si="53"/>
        <v>34.317089910775564</v>
      </c>
      <c r="I146" s="16">
        <v>25.4</v>
      </c>
      <c r="J146" s="13">
        <f t="shared" si="51"/>
        <v>0</v>
      </c>
      <c r="K146" s="32">
        <f t="shared" si="44"/>
        <v>157.48031496062993</v>
      </c>
      <c r="L146" s="70">
        <f t="shared" si="45"/>
        <v>15.472440944881891</v>
      </c>
      <c r="M146" s="14">
        <v>0</v>
      </c>
      <c r="N146" s="15">
        <f t="shared" si="38"/>
        <v>0</v>
      </c>
      <c r="O146" s="151" t="str">
        <f t="shared" si="46"/>
        <v/>
      </c>
      <c r="P146" s="143" t="str">
        <f t="shared" si="47"/>
        <v/>
      </c>
      <c r="Q146" s="11">
        <f t="shared" si="48"/>
        <v>145.69999999999999</v>
      </c>
      <c r="R146" s="12">
        <f t="shared" si="49"/>
        <v>0</v>
      </c>
    </row>
    <row r="147" spans="1:18" ht="14.25" customHeight="1" x14ac:dyDescent="0.25">
      <c r="A147" s="157" t="s">
        <v>249</v>
      </c>
      <c r="B147" s="71" t="s">
        <v>883</v>
      </c>
      <c r="C147" s="120"/>
      <c r="D147" s="11">
        <v>393</v>
      </c>
      <c r="E147" s="226">
        <f t="shared" si="50"/>
        <v>0</v>
      </c>
      <c r="F147" s="227">
        <f t="shared" si="43"/>
        <v>50.890585241730278</v>
      </c>
      <c r="G147" s="226">
        <f t="shared" si="52"/>
        <v>68.634179821551129</v>
      </c>
      <c r="H147" s="12">
        <f t="shared" si="53"/>
        <v>34.317089910775564</v>
      </c>
      <c r="I147" s="16">
        <v>25.4</v>
      </c>
      <c r="J147" s="13">
        <f t="shared" si="51"/>
        <v>0</v>
      </c>
      <c r="K147" s="32">
        <f t="shared" si="44"/>
        <v>157.48031496062993</v>
      </c>
      <c r="L147" s="70">
        <f t="shared" si="45"/>
        <v>15.472440944881891</v>
      </c>
      <c r="M147" s="14">
        <v>0</v>
      </c>
      <c r="N147" s="15">
        <f t="shared" si="38"/>
        <v>0</v>
      </c>
      <c r="O147" s="151" t="str">
        <f t="shared" si="46"/>
        <v/>
      </c>
      <c r="P147" s="143" t="str">
        <f t="shared" si="47"/>
        <v/>
      </c>
      <c r="Q147" s="11">
        <f t="shared" si="48"/>
        <v>145.69999999999999</v>
      </c>
      <c r="R147" s="12">
        <f t="shared" si="49"/>
        <v>0</v>
      </c>
    </row>
    <row r="148" spans="1:18" s="9" customFormat="1" ht="14.25" customHeight="1" x14ac:dyDescent="0.25">
      <c r="A148" s="157" t="s">
        <v>917</v>
      </c>
      <c r="B148" s="71" t="s">
        <v>883</v>
      </c>
      <c r="C148" s="120"/>
      <c r="D148" s="11">
        <v>393</v>
      </c>
      <c r="E148" s="226">
        <f t="shared" si="50"/>
        <v>0</v>
      </c>
      <c r="F148" s="227">
        <f t="shared" si="43"/>
        <v>50.890585241730278</v>
      </c>
      <c r="G148" s="226">
        <f t="shared" si="52"/>
        <v>68.634179821551129</v>
      </c>
      <c r="H148" s="12">
        <f t="shared" si="53"/>
        <v>34.317089910775564</v>
      </c>
      <c r="I148" s="16">
        <v>25.4</v>
      </c>
      <c r="J148" s="13">
        <f t="shared" si="51"/>
        <v>0</v>
      </c>
      <c r="K148" s="32">
        <f t="shared" si="44"/>
        <v>157.48031496062993</v>
      </c>
      <c r="L148" s="70">
        <f t="shared" si="45"/>
        <v>15.472440944881891</v>
      </c>
      <c r="M148" s="14">
        <v>0</v>
      </c>
      <c r="N148" s="15">
        <f t="shared" si="38"/>
        <v>0</v>
      </c>
      <c r="O148" s="151" t="str">
        <f t="shared" si="46"/>
        <v/>
      </c>
      <c r="P148" s="143" t="str">
        <f t="shared" si="47"/>
        <v/>
      </c>
      <c r="Q148" s="11">
        <f t="shared" si="48"/>
        <v>145.69999999999999</v>
      </c>
      <c r="R148" s="12">
        <f t="shared" si="49"/>
        <v>0</v>
      </c>
    </row>
    <row r="149" spans="1:18" s="9" customFormat="1" ht="14.25" customHeight="1" x14ac:dyDescent="0.25">
      <c r="A149" s="157" t="s">
        <v>247</v>
      </c>
      <c r="B149" s="71" t="s">
        <v>883</v>
      </c>
      <c r="C149" s="120"/>
      <c r="D149" s="11">
        <v>329</v>
      </c>
      <c r="E149" s="226">
        <f t="shared" si="50"/>
        <v>0</v>
      </c>
      <c r="F149" s="227">
        <f t="shared" si="43"/>
        <v>60.790273556231</v>
      </c>
      <c r="G149" s="226">
        <f t="shared" si="52"/>
        <v>88.105726872246692</v>
      </c>
      <c r="H149" s="12">
        <f t="shared" si="53"/>
        <v>44.052863436123346</v>
      </c>
      <c r="I149" s="16">
        <v>25.5</v>
      </c>
      <c r="J149" s="13">
        <f t="shared" si="51"/>
        <v>0</v>
      </c>
      <c r="K149" s="32">
        <f t="shared" si="44"/>
        <v>156.86274509803923</v>
      </c>
      <c r="L149" s="70">
        <f t="shared" si="45"/>
        <v>12.901960784313726</v>
      </c>
      <c r="M149" s="14">
        <v>0</v>
      </c>
      <c r="N149" s="15">
        <f t="shared" si="38"/>
        <v>0</v>
      </c>
      <c r="O149" s="151" t="str">
        <f t="shared" si="46"/>
        <v/>
      </c>
      <c r="P149" s="143" t="str">
        <f t="shared" si="47"/>
        <v/>
      </c>
      <c r="Q149" s="11">
        <f t="shared" si="48"/>
        <v>113.5</v>
      </c>
      <c r="R149" s="12">
        <f t="shared" si="49"/>
        <v>0</v>
      </c>
    </row>
    <row r="150" spans="1:18" s="9" customFormat="1" ht="14.25" customHeight="1" x14ac:dyDescent="0.25">
      <c r="A150" s="157" t="s">
        <v>921</v>
      </c>
      <c r="B150" s="71" t="s">
        <v>920</v>
      </c>
      <c r="C150" s="120"/>
      <c r="D150" s="11">
        <v>329</v>
      </c>
      <c r="E150" s="226">
        <f t="shared" si="50"/>
        <v>0</v>
      </c>
      <c r="F150" s="227">
        <f t="shared" si="43"/>
        <v>60.790273556231</v>
      </c>
      <c r="G150" s="226">
        <f t="shared" si="52"/>
        <v>88.105726872246692</v>
      </c>
      <c r="H150" s="12">
        <f t="shared" si="53"/>
        <v>44.052863436123346</v>
      </c>
      <c r="I150" s="16">
        <v>25.5</v>
      </c>
      <c r="J150" s="13">
        <f t="shared" si="51"/>
        <v>0</v>
      </c>
      <c r="K150" s="32">
        <f t="shared" si="44"/>
        <v>156.86274509803923</v>
      </c>
      <c r="L150" s="70">
        <f t="shared" si="45"/>
        <v>12.901960784313726</v>
      </c>
      <c r="M150" s="14">
        <v>0</v>
      </c>
      <c r="N150" s="15">
        <f t="shared" si="38"/>
        <v>0</v>
      </c>
      <c r="O150" s="151" t="str">
        <f t="shared" si="46"/>
        <v/>
      </c>
      <c r="P150" s="143" t="str">
        <f t="shared" si="47"/>
        <v/>
      </c>
      <c r="Q150" s="11">
        <f t="shared" si="48"/>
        <v>113.5</v>
      </c>
      <c r="R150" s="12">
        <f t="shared" si="49"/>
        <v>0</v>
      </c>
    </row>
    <row r="151" spans="1:18" s="9" customFormat="1" ht="14.25" customHeight="1" x14ac:dyDescent="0.25">
      <c r="A151" s="157" t="s">
        <v>1096</v>
      </c>
      <c r="B151" s="71" t="s">
        <v>883</v>
      </c>
      <c r="C151" s="120"/>
      <c r="D151" s="11">
        <v>329</v>
      </c>
      <c r="E151" s="226">
        <f t="shared" si="50"/>
        <v>0</v>
      </c>
      <c r="F151" s="227">
        <f t="shared" si="43"/>
        <v>60.790273556231</v>
      </c>
      <c r="G151" s="226">
        <f t="shared" si="52"/>
        <v>88.105726872246692</v>
      </c>
      <c r="H151" s="12">
        <f t="shared" si="53"/>
        <v>44.052863436123346</v>
      </c>
      <c r="I151" s="16">
        <v>25.5</v>
      </c>
      <c r="J151" s="13">
        <f t="shared" si="51"/>
        <v>0</v>
      </c>
      <c r="K151" s="32">
        <f t="shared" si="44"/>
        <v>156.86274509803923</v>
      </c>
      <c r="L151" s="70">
        <f t="shared" si="45"/>
        <v>12.901960784313726</v>
      </c>
      <c r="M151" s="14">
        <v>0</v>
      </c>
      <c r="N151" s="15">
        <f t="shared" si="38"/>
        <v>0</v>
      </c>
      <c r="O151" s="151" t="str">
        <f t="shared" si="46"/>
        <v/>
      </c>
      <c r="P151" s="143" t="str">
        <f t="shared" si="47"/>
        <v/>
      </c>
      <c r="Q151" s="11">
        <f t="shared" si="48"/>
        <v>113.5</v>
      </c>
      <c r="R151" s="12">
        <f t="shared" si="49"/>
        <v>0</v>
      </c>
    </row>
    <row r="152" spans="1:18" s="9" customFormat="1" ht="14.25" customHeight="1" x14ac:dyDescent="0.25">
      <c r="A152" s="157" t="s">
        <v>922</v>
      </c>
      <c r="B152" s="71" t="s">
        <v>920</v>
      </c>
      <c r="C152" s="120"/>
      <c r="D152" s="11">
        <v>329</v>
      </c>
      <c r="E152" s="226">
        <f t="shared" si="50"/>
        <v>0</v>
      </c>
      <c r="F152" s="227">
        <f t="shared" si="43"/>
        <v>60.790273556231</v>
      </c>
      <c r="G152" s="226">
        <f t="shared" si="52"/>
        <v>88.105726872246692</v>
      </c>
      <c r="H152" s="12">
        <f t="shared" si="53"/>
        <v>44.052863436123346</v>
      </c>
      <c r="I152" s="16">
        <v>25.5</v>
      </c>
      <c r="J152" s="13">
        <f t="shared" si="51"/>
        <v>0</v>
      </c>
      <c r="K152" s="32">
        <f t="shared" si="44"/>
        <v>156.86274509803923</v>
      </c>
      <c r="L152" s="70">
        <f t="shared" si="45"/>
        <v>12.901960784313726</v>
      </c>
      <c r="M152" s="14">
        <v>0</v>
      </c>
      <c r="N152" s="15">
        <f t="shared" si="38"/>
        <v>0</v>
      </c>
      <c r="O152" s="151" t="str">
        <f t="shared" si="46"/>
        <v/>
      </c>
      <c r="P152" s="143" t="str">
        <f t="shared" si="47"/>
        <v/>
      </c>
      <c r="Q152" s="11">
        <f t="shared" si="48"/>
        <v>113.5</v>
      </c>
      <c r="R152" s="12">
        <f t="shared" si="49"/>
        <v>0</v>
      </c>
    </row>
    <row r="153" spans="1:18" s="9" customFormat="1" ht="14.25" customHeight="1" x14ac:dyDescent="0.25">
      <c r="A153" s="157" t="s">
        <v>924</v>
      </c>
      <c r="B153" s="71" t="s">
        <v>923</v>
      </c>
      <c r="C153" s="120"/>
      <c r="D153" s="11">
        <v>329</v>
      </c>
      <c r="E153" s="226">
        <f t="shared" si="50"/>
        <v>0</v>
      </c>
      <c r="F153" s="227">
        <f t="shared" si="43"/>
        <v>60.790273556231</v>
      </c>
      <c r="G153" s="226">
        <f t="shared" si="52"/>
        <v>88.105726872246692</v>
      </c>
      <c r="H153" s="12">
        <f t="shared" si="53"/>
        <v>44.052863436123346</v>
      </c>
      <c r="I153" s="16">
        <v>25.5</v>
      </c>
      <c r="J153" s="13">
        <f t="shared" si="51"/>
        <v>0</v>
      </c>
      <c r="K153" s="32">
        <f t="shared" si="44"/>
        <v>156.86274509803923</v>
      </c>
      <c r="L153" s="70">
        <f t="shared" si="45"/>
        <v>12.901960784313726</v>
      </c>
      <c r="M153" s="14">
        <v>0</v>
      </c>
      <c r="N153" s="15">
        <f t="shared" si="38"/>
        <v>0</v>
      </c>
      <c r="O153" s="151" t="str">
        <f t="shared" si="46"/>
        <v/>
      </c>
      <c r="P153" s="143" t="str">
        <f t="shared" si="47"/>
        <v/>
      </c>
      <c r="Q153" s="11">
        <f t="shared" si="48"/>
        <v>113.5</v>
      </c>
      <c r="R153" s="12">
        <f t="shared" si="49"/>
        <v>0</v>
      </c>
    </row>
    <row r="154" spans="1:18" s="9" customFormat="1" ht="14.25" customHeight="1" x14ac:dyDescent="0.25">
      <c r="A154" s="157" t="s">
        <v>919</v>
      </c>
      <c r="B154" s="71" t="s">
        <v>920</v>
      </c>
      <c r="C154" s="120"/>
      <c r="D154" s="11">
        <v>329</v>
      </c>
      <c r="E154" s="226">
        <f t="shared" ref="E154:E181" si="54">D154*($C154/100)</f>
        <v>0</v>
      </c>
      <c r="F154" s="227">
        <f t="shared" si="43"/>
        <v>60.790273556231</v>
      </c>
      <c r="G154" s="226">
        <f t="shared" si="52"/>
        <v>88.105726872246692</v>
      </c>
      <c r="H154" s="12">
        <f t="shared" si="53"/>
        <v>44.052863436123346</v>
      </c>
      <c r="I154" s="16">
        <v>25.5</v>
      </c>
      <c r="J154" s="13">
        <f t="shared" ref="J154:J181" si="55">I154*($C154/100)</f>
        <v>0</v>
      </c>
      <c r="K154" s="32">
        <f t="shared" si="44"/>
        <v>156.86274509803923</v>
      </c>
      <c r="L154" s="70">
        <f t="shared" si="45"/>
        <v>12.901960784313726</v>
      </c>
      <c r="M154" s="14">
        <v>0</v>
      </c>
      <c r="N154" s="15">
        <f t="shared" si="38"/>
        <v>0</v>
      </c>
      <c r="O154" s="151" t="str">
        <f t="shared" si="46"/>
        <v/>
      </c>
      <c r="P154" s="143" t="str">
        <f t="shared" si="47"/>
        <v/>
      </c>
      <c r="Q154" s="11">
        <f t="shared" si="48"/>
        <v>113.5</v>
      </c>
      <c r="R154" s="12">
        <f t="shared" si="49"/>
        <v>0</v>
      </c>
    </row>
    <row r="155" spans="1:18" s="9" customFormat="1" ht="14.25" customHeight="1" x14ac:dyDescent="0.25">
      <c r="A155" s="157" t="s">
        <v>925</v>
      </c>
      <c r="B155" s="71" t="s">
        <v>926</v>
      </c>
      <c r="C155" s="120"/>
      <c r="D155" s="11">
        <v>370</v>
      </c>
      <c r="E155" s="226">
        <f t="shared" si="54"/>
        <v>0</v>
      </c>
      <c r="F155" s="227">
        <f t="shared" si="43"/>
        <v>54.054054054054056</v>
      </c>
      <c r="G155" s="226">
        <f t="shared" si="52"/>
        <v>78.740157480314963</v>
      </c>
      <c r="H155" s="12">
        <f t="shared" si="53"/>
        <v>39.370078740157481</v>
      </c>
      <c r="I155" s="16">
        <v>29</v>
      </c>
      <c r="J155" s="13">
        <f t="shared" si="55"/>
        <v>0</v>
      </c>
      <c r="K155" s="32">
        <f t="shared" si="44"/>
        <v>137.93103448275863</v>
      </c>
      <c r="L155" s="70">
        <f t="shared" si="45"/>
        <v>12.758620689655173</v>
      </c>
      <c r="M155" s="14">
        <v>0</v>
      </c>
      <c r="N155" s="15">
        <f t="shared" si="38"/>
        <v>0</v>
      </c>
      <c r="O155" s="151" t="str">
        <f t="shared" si="46"/>
        <v/>
      </c>
      <c r="P155" s="143" t="str">
        <f t="shared" si="47"/>
        <v/>
      </c>
      <c r="Q155" s="11">
        <f t="shared" si="48"/>
        <v>127</v>
      </c>
      <c r="R155" s="12">
        <f t="shared" si="49"/>
        <v>0</v>
      </c>
    </row>
    <row r="156" spans="1:18" s="9" customFormat="1" ht="14.25" customHeight="1" x14ac:dyDescent="0.25">
      <c r="A156" s="157" t="s">
        <v>242</v>
      </c>
      <c r="B156" s="71" t="s">
        <v>935</v>
      </c>
      <c r="C156" s="120"/>
      <c r="D156" s="11">
        <v>327</v>
      </c>
      <c r="E156" s="226">
        <f t="shared" si="54"/>
        <v>0</v>
      </c>
      <c r="F156" s="227">
        <f t="shared" ref="F156:F181" si="56">IF((IF($D$2&gt;=200,0,(((200-$D$2)/$D156)*100)))&gt;999,"",IF($D$2&gt;=200,0,(((200-$D$2)/$D156)*100)))</f>
        <v>61.162079510703357</v>
      </c>
      <c r="G156" s="226">
        <f t="shared" si="52"/>
        <v>88.261253309796999</v>
      </c>
      <c r="H156" s="12">
        <f t="shared" si="53"/>
        <v>44.130626654898499</v>
      </c>
      <c r="I156" s="16">
        <v>25.1</v>
      </c>
      <c r="J156" s="13">
        <f t="shared" si="55"/>
        <v>0</v>
      </c>
      <c r="K156" s="32">
        <f t="shared" ref="K156:K181" si="57">IF(((((40-$I$2)/I156)*100))&gt;9999,9999,(((40-$I$2)/I156)*100))</f>
        <v>159.36254980079681</v>
      </c>
      <c r="L156" s="70">
        <f t="shared" ref="L156:L181" si="58">IF(K156=9999,99.9,D156/I156)</f>
        <v>13.027888446215139</v>
      </c>
      <c r="M156" s="14">
        <v>0</v>
      </c>
      <c r="N156" s="15">
        <f t="shared" ref="N156:N181" si="59">M156*($C156/100)</f>
        <v>0</v>
      </c>
      <c r="O156" s="151" t="str">
        <f t="shared" ref="O156:O181" si="60">IF(M156=0,"",IF(((((14-$M$2)/M156)*100))&gt;9999,"",(((14-$M$2)/M156)*100)))</f>
        <v/>
      </c>
      <c r="P156" s="143" t="str">
        <f t="shared" ref="P156:P181" si="61">IF(O156="","",D156/M156)</f>
        <v/>
      </c>
      <c r="Q156" s="11">
        <f t="shared" ref="Q156:Q181" si="62">(D156-(I156*4))/2</f>
        <v>113.3</v>
      </c>
      <c r="R156" s="12">
        <f t="shared" ref="R156:R181" si="63">(E156-(J156*4))/2</f>
        <v>0</v>
      </c>
    </row>
    <row r="157" spans="1:18" s="9" customFormat="1" ht="14.25" customHeight="1" x14ac:dyDescent="0.25">
      <c r="A157" s="157" t="s">
        <v>242</v>
      </c>
      <c r="B157" s="71" t="s">
        <v>937</v>
      </c>
      <c r="C157" s="120"/>
      <c r="D157" s="11">
        <v>327</v>
      </c>
      <c r="E157" s="226">
        <f t="shared" si="54"/>
        <v>0</v>
      </c>
      <c r="F157" s="227">
        <f t="shared" si="56"/>
        <v>61.162079510703357</v>
      </c>
      <c r="G157" s="226">
        <f t="shared" si="52"/>
        <v>88.261253309796999</v>
      </c>
      <c r="H157" s="12">
        <f t="shared" si="53"/>
        <v>44.130626654898499</v>
      </c>
      <c r="I157" s="16">
        <v>25.1</v>
      </c>
      <c r="J157" s="13">
        <f t="shared" si="55"/>
        <v>0</v>
      </c>
      <c r="K157" s="32">
        <f t="shared" si="57"/>
        <v>159.36254980079681</v>
      </c>
      <c r="L157" s="70">
        <f t="shared" si="58"/>
        <v>13.027888446215139</v>
      </c>
      <c r="M157" s="14">
        <v>0</v>
      </c>
      <c r="N157" s="15">
        <f t="shared" si="59"/>
        <v>0</v>
      </c>
      <c r="O157" s="151" t="str">
        <f t="shared" si="60"/>
        <v/>
      </c>
      <c r="P157" s="143" t="str">
        <f t="shared" si="61"/>
        <v/>
      </c>
      <c r="Q157" s="11">
        <f t="shared" si="62"/>
        <v>113.3</v>
      </c>
      <c r="R157" s="12">
        <f t="shared" si="63"/>
        <v>0</v>
      </c>
    </row>
    <row r="158" spans="1:18" s="9" customFormat="1" ht="14.25" customHeight="1" x14ac:dyDescent="0.25">
      <c r="A158" s="157" t="s">
        <v>934</v>
      </c>
      <c r="B158" s="71" t="s">
        <v>928</v>
      </c>
      <c r="C158" s="120"/>
      <c r="D158" s="11">
        <v>327</v>
      </c>
      <c r="E158" s="226">
        <f t="shared" si="54"/>
        <v>0</v>
      </c>
      <c r="F158" s="227">
        <f t="shared" si="56"/>
        <v>61.162079510703357</v>
      </c>
      <c r="G158" s="226">
        <f t="shared" si="52"/>
        <v>88.261253309796999</v>
      </c>
      <c r="H158" s="12">
        <f t="shared" si="53"/>
        <v>44.130626654898499</v>
      </c>
      <c r="I158" s="16">
        <v>25.1</v>
      </c>
      <c r="J158" s="13">
        <f t="shared" si="55"/>
        <v>0</v>
      </c>
      <c r="K158" s="32">
        <f t="shared" si="57"/>
        <v>159.36254980079681</v>
      </c>
      <c r="L158" s="70">
        <f t="shared" si="58"/>
        <v>13.027888446215139</v>
      </c>
      <c r="M158" s="14">
        <v>0</v>
      </c>
      <c r="N158" s="15">
        <f t="shared" si="59"/>
        <v>0</v>
      </c>
      <c r="O158" s="151" t="str">
        <f t="shared" si="60"/>
        <v/>
      </c>
      <c r="P158" s="143" t="str">
        <f t="shared" si="61"/>
        <v/>
      </c>
      <c r="Q158" s="11">
        <f t="shared" si="62"/>
        <v>113.3</v>
      </c>
      <c r="R158" s="12">
        <f t="shared" si="63"/>
        <v>0</v>
      </c>
    </row>
    <row r="159" spans="1:18" s="9" customFormat="1" ht="14.25" customHeight="1" x14ac:dyDescent="0.25">
      <c r="A159" s="157" t="s">
        <v>933</v>
      </c>
      <c r="B159" s="71" t="s">
        <v>923</v>
      </c>
      <c r="C159" s="120"/>
      <c r="D159" s="11">
        <v>327</v>
      </c>
      <c r="E159" s="226">
        <f t="shared" si="54"/>
        <v>0</v>
      </c>
      <c r="F159" s="227">
        <f t="shared" si="56"/>
        <v>61.162079510703357</v>
      </c>
      <c r="G159" s="226">
        <f t="shared" si="52"/>
        <v>88.261253309796999</v>
      </c>
      <c r="H159" s="12">
        <f t="shared" si="53"/>
        <v>44.130626654898499</v>
      </c>
      <c r="I159" s="16">
        <v>25.1</v>
      </c>
      <c r="J159" s="13">
        <f t="shared" si="55"/>
        <v>0</v>
      </c>
      <c r="K159" s="32">
        <f t="shared" si="57"/>
        <v>159.36254980079681</v>
      </c>
      <c r="L159" s="70">
        <f t="shared" si="58"/>
        <v>13.027888446215139</v>
      </c>
      <c r="M159" s="14">
        <v>0</v>
      </c>
      <c r="N159" s="15">
        <f t="shared" si="59"/>
        <v>0</v>
      </c>
      <c r="O159" s="151" t="str">
        <f t="shared" si="60"/>
        <v/>
      </c>
      <c r="P159" s="143" t="str">
        <f t="shared" si="61"/>
        <v/>
      </c>
      <c r="Q159" s="11">
        <f t="shared" si="62"/>
        <v>113.3</v>
      </c>
      <c r="R159" s="12">
        <f t="shared" si="63"/>
        <v>0</v>
      </c>
    </row>
    <row r="160" spans="1:18" s="9" customFormat="1" ht="14.25" customHeight="1" x14ac:dyDescent="0.25">
      <c r="A160" s="157" t="s">
        <v>933</v>
      </c>
      <c r="B160" s="71" t="s">
        <v>937</v>
      </c>
      <c r="C160" s="120"/>
      <c r="D160" s="11">
        <v>327</v>
      </c>
      <c r="E160" s="226">
        <f t="shared" si="54"/>
        <v>0</v>
      </c>
      <c r="F160" s="227">
        <f t="shared" si="56"/>
        <v>61.162079510703357</v>
      </c>
      <c r="G160" s="226">
        <f t="shared" si="52"/>
        <v>88.261253309796999</v>
      </c>
      <c r="H160" s="12">
        <f t="shared" si="53"/>
        <v>44.130626654898499</v>
      </c>
      <c r="I160" s="16">
        <v>25.1</v>
      </c>
      <c r="J160" s="13">
        <f t="shared" si="55"/>
        <v>0</v>
      </c>
      <c r="K160" s="32">
        <f t="shared" si="57"/>
        <v>159.36254980079681</v>
      </c>
      <c r="L160" s="70">
        <f t="shared" si="58"/>
        <v>13.027888446215139</v>
      </c>
      <c r="M160" s="14">
        <v>0</v>
      </c>
      <c r="N160" s="15">
        <f t="shared" si="59"/>
        <v>0</v>
      </c>
      <c r="O160" s="151" t="str">
        <f t="shared" si="60"/>
        <v/>
      </c>
      <c r="P160" s="143" t="str">
        <f t="shared" si="61"/>
        <v/>
      </c>
      <c r="Q160" s="11">
        <f t="shared" si="62"/>
        <v>113.3</v>
      </c>
      <c r="R160" s="12">
        <f t="shared" si="63"/>
        <v>0</v>
      </c>
    </row>
    <row r="161" spans="1:18" ht="14.25" customHeight="1" x14ac:dyDescent="0.25">
      <c r="A161" s="157" t="s">
        <v>932</v>
      </c>
      <c r="B161" s="71" t="s">
        <v>931</v>
      </c>
      <c r="C161" s="120"/>
      <c r="D161" s="11">
        <v>327</v>
      </c>
      <c r="E161" s="226">
        <f t="shared" si="54"/>
        <v>0</v>
      </c>
      <c r="F161" s="227">
        <f t="shared" si="56"/>
        <v>61.162079510703357</v>
      </c>
      <c r="G161" s="226">
        <f t="shared" si="52"/>
        <v>88.261253309796999</v>
      </c>
      <c r="H161" s="12">
        <f t="shared" si="53"/>
        <v>44.130626654898499</v>
      </c>
      <c r="I161" s="16">
        <v>25.1</v>
      </c>
      <c r="J161" s="13">
        <f t="shared" si="55"/>
        <v>0</v>
      </c>
      <c r="K161" s="32">
        <f t="shared" si="57"/>
        <v>159.36254980079681</v>
      </c>
      <c r="L161" s="70">
        <f t="shared" si="58"/>
        <v>13.027888446215139</v>
      </c>
      <c r="M161" s="14">
        <v>0</v>
      </c>
      <c r="N161" s="15">
        <f t="shared" si="59"/>
        <v>0</v>
      </c>
      <c r="O161" s="151" t="str">
        <f t="shared" si="60"/>
        <v/>
      </c>
      <c r="P161" s="143" t="str">
        <f t="shared" si="61"/>
        <v/>
      </c>
      <c r="Q161" s="11">
        <f t="shared" si="62"/>
        <v>113.3</v>
      </c>
      <c r="R161" s="12">
        <f t="shared" si="63"/>
        <v>0</v>
      </c>
    </row>
    <row r="162" spans="1:18" s="9" customFormat="1" ht="14.25" customHeight="1" x14ac:dyDescent="0.25">
      <c r="A162" s="157" t="s">
        <v>932</v>
      </c>
      <c r="B162" s="71" t="s">
        <v>936</v>
      </c>
      <c r="C162" s="120"/>
      <c r="D162" s="11">
        <v>327</v>
      </c>
      <c r="E162" s="226">
        <f t="shared" si="54"/>
        <v>0</v>
      </c>
      <c r="F162" s="227">
        <f t="shared" si="56"/>
        <v>61.162079510703357</v>
      </c>
      <c r="G162" s="226">
        <f t="shared" si="52"/>
        <v>88.261253309796999</v>
      </c>
      <c r="H162" s="12">
        <f t="shared" si="53"/>
        <v>44.130626654898499</v>
      </c>
      <c r="I162" s="16">
        <v>25.1</v>
      </c>
      <c r="J162" s="13">
        <f t="shared" si="55"/>
        <v>0</v>
      </c>
      <c r="K162" s="32">
        <f t="shared" si="57"/>
        <v>159.36254980079681</v>
      </c>
      <c r="L162" s="70">
        <f t="shared" si="58"/>
        <v>13.027888446215139</v>
      </c>
      <c r="M162" s="14">
        <v>0</v>
      </c>
      <c r="N162" s="15">
        <f t="shared" si="59"/>
        <v>0</v>
      </c>
      <c r="O162" s="151" t="str">
        <f t="shared" si="60"/>
        <v/>
      </c>
      <c r="P162" s="143" t="str">
        <f t="shared" si="61"/>
        <v/>
      </c>
      <c r="Q162" s="11">
        <f t="shared" si="62"/>
        <v>113.3</v>
      </c>
      <c r="R162" s="12">
        <f t="shared" si="63"/>
        <v>0</v>
      </c>
    </row>
    <row r="163" spans="1:18" s="9" customFormat="1" ht="14.25" customHeight="1" x14ac:dyDescent="0.25">
      <c r="A163" s="157" t="s">
        <v>930</v>
      </c>
      <c r="B163" s="71" t="s">
        <v>931</v>
      </c>
      <c r="C163" s="120"/>
      <c r="D163" s="11">
        <v>327</v>
      </c>
      <c r="E163" s="226">
        <f t="shared" si="54"/>
        <v>0</v>
      </c>
      <c r="F163" s="227">
        <f t="shared" si="56"/>
        <v>61.162079510703357</v>
      </c>
      <c r="G163" s="226">
        <f t="shared" si="52"/>
        <v>88.261253309796999</v>
      </c>
      <c r="H163" s="12">
        <f t="shared" si="53"/>
        <v>44.130626654898499</v>
      </c>
      <c r="I163" s="16">
        <v>25.1</v>
      </c>
      <c r="J163" s="13">
        <f t="shared" si="55"/>
        <v>0</v>
      </c>
      <c r="K163" s="32">
        <f t="shared" si="57"/>
        <v>159.36254980079681</v>
      </c>
      <c r="L163" s="70">
        <f t="shared" si="58"/>
        <v>13.027888446215139</v>
      </c>
      <c r="M163" s="14">
        <v>0</v>
      </c>
      <c r="N163" s="15">
        <f t="shared" si="59"/>
        <v>0</v>
      </c>
      <c r="O163" s="151" t="str">
        <f t="shared" si="60"/>
        <v/>
      </c>
      <c r="P163" s="143" t="str">
        <f t="shared" si="61"/>
        <v/>
      </c>
      <c r="Q163" s="11">
        <f t="shared" si="62"/>
        <v>113.3</v>
      </c>
      <c r="R163" s="12">
        <f t="shared" si="63"/>
        <v>0</v>
      </c>
    </row>
    <row r="164" spans="1:18" s="9" customFormat="1" ht="14.25" customHeight="1" x14ac:dyDescent="0.25">
      <c r="A164" s="157" t="s">
        <v>929</v>
      </c>
      <c r="B164" s="71" t="s">
        <v>928</v>
      </c>
      <c r="C164" s="120"/>
      <c r="D164" s="11">
        <v>327</v>
      </c>
      <c r="E164" s="226">
        <f t="shared" si="54"/>
        <v>0</v>
      </c>
      <c r="F164" s="227">
        <f t="shared" si="56"/>
        <v>61.162079510703357</v>
      </c>
      <c r="G164" s="226">
        <f t="shared" si="52"/>
        <v>88.261253309796999</v>
      </c>
      <c r="H164" s="12">
        <f t="shared" si="53"/>
        <v>44.130626654898499</v>
      </c>
      <c r="I164" s="16">
        <v>25.1</v>
      </c>
      <c r="J164" s="13">
        <f t="shared" si="55"/>
        <v>0</v>
      </c>
      <c r="K164" s="32">
        <f t="shared" si="57"/>
        <v>159.36254980079681</v>
      </c>
      <c r="L164" s="70">
        <f t="shared" si="58"/>
        <v>13.027888446215139</v>
      </c>
      <c r="M164" s="14">
        <v>0</v>
      </c>
      <c r="N164" s="15">
        <f t="shared" si="59"/>
        <v>0</v>
      </c>
      <c r="O164" s="151" t="str">
        <f t="shared" si="60"/>
        <v/>
      </c>
      <c r="P164" s="143" t="str">
        <f t="shared" si="61"/>
        <v/>
      </c>
      <c r="Q164" s="11">
        <f t="shared" si="62"/>
        <v>113.3</v>
      </c>
      <c r="R164" s="12">
        <f t="shared" si="63"/>
        <v>0</v>
      </c>
    </row>
    <row r="165" spans="1:18" s="9" customFormat="1" ht="14.25" customHeight="1" x14ac:dyDescent="0.25">
      <c r="A165" s="157" t="s">
        <v>929</v>
      </c>
      <c r="B165" s="71" t="s">
        <v>883</v>
      </c>
      <c r="C165" s="120"/>
      <c r="D165" s="11">
        <v>327</v>
      </c>
      <c r="E165" s="226">
        <f t="shared" si="54"/>
        <v>0</v>
      </c>
      <c r="F165" s="227">
        <f t="shared" si="56"/>
        <v>61.162079510703357</v>
      </c>
      <c r="G165" s="226">
        <f t="shared" si="52"/>
        <v>88.261253309796999</v>
      </c>
      <c r="H165" s="12">
        <f t="shared" si="53"/>
        <v>44.130626654898499</v>
      </c>
      <c r="I165" s="16">
        <v>25.1</v>
      </c>
      <c r="J165" s="13">
        <f t="shared" si="55"/>
        <v>0</v>
      </c>
      <c r="K165" s="32">
        <f t="shared" si="57"/>
        <v>159.36254980079681</v>
      </c>
      <c r="L165" s="70">
        <f t="shared" si="58"/>
        <v>13.027888446215139</v>
      </c>
      <c r="M165" s="14">
        <v>0</v>
      </c>
      <c r="N165" s="15">
        <f t="shared" si="59"/>
        <v>0</v>
      </c>
      <c r="O165" s="151" t="str">
        <f t="shared" si="60"/>
        <v/>
      </c>
      <c r="P165" s="143" t="str">
        <f t="shared" si="61"/>
        <v/>
      </c>
      <c r="Q165" s="11">
        <f t="shared" si="62"/>
        <v>113.3</v>
      </c>
      <c r="R165" s="12">
        <f t="shared" si="63"/>
        <v>0</v>
      </c>
    </row>
    <row r="166" spans="1:18" ht="14.25" customHeight="1" x14ac:dyDescent="0.25">
      <c r="A166" s="157" t="s">
        <v>927</v>
      </c>
      <c r="B166" s="71" t="s">
        <v>928</v>
      </c>
      <c r="C166" s="120"/>
      <c r="D166" s="11">
        <v>327</v>
      </c>
      <c r="E166" s="226">
        <f t="shared" si="54"/>
        <v>0</v>
      </c>
      <c r="F166" s="227">
        <f t="shared" si="56"/>
        <v>61.162079510703357</v>
      </c>
      <c r="G166" s="226">
        <f t="shared" si="52"/>
        <v>88.261253309796999</v>
      </c>
      <c r="H166" s="12">
        <f t="shared" si="53"/>
        <v>44.130626654898499</v>
      </c>
      <c r="I166" s="16">
        <v>25.1</v>
      </c>
      <c r="J166" s="13">
        <f t="shared" si="55"/>
        <v>0</v>
      </c>
      <c r="K166" s="32">
        <f t="shared" si="57"/>
        <v>159.36254980079681</v>
      </c>
      <c r="L166" s="70">
        <f t="shared" si="58"/>
        <v>13.027888446215139</v>
      </c>
      <c r="M166" s="14">
        <v>0</v>
      </c>
      <c r="N166" s="15">
        <f t="shared" si="59"/>
        <v>0</v>
      </c>
      <c r="O166" s="151" t="str">
        <f t="shared" si="60"/>
        <v/>
      </c>
      <c r="P166" s="143" t="str">
        <f t="shared" si="61"/>
        <v/>
      </c>
      <c r="Q166" s="11">
        <f t="shared" si="62"/>
        <v>113.3</v>
      </c>
      <c r="R166" s="12">
        <f t="shared" si="63"/>
        <v>0</v>
      </c>
    </row>
    <row r="167" spans="1:18" ht="14.25" customHeight="1" x14ac:dyDescent="0.25">
      <c r="A167" s="157" t="s">
        <v>241</v>
      </c>
      <c r="B167" s="71"/>
      <c r="C167" s="120"/>
      <c r="D167" s="11">
        <v>162</v>
      </c>
      <c r="E167" s="226">
        <f t="shared" si="54"/>
        <v>0</v>
      </c>
      <c r="F167" s="227">
        <f t="shared" si="56"/>
        <v>123.45679012345678</v>
      </c>
      <c r="G167" s="226">
        <f t="shared" si="52"/>
        <v>163.9344262295082</v>
      </c>
      <c r="H167" s="12">
        <f t="shared" si="53"/>
        <v>81.967213114754102</v>
      </c>
      <c r="I167" s="16">
        <v>10</v>
      </c>
      <c r="J167" s="13">
        <f t="shared" si="55"/>
        <v>0</v>
      </c>
      <c r="K167" s="32">
        <f t="shared" si="57"/>
        <v>400</v>
      </c>
      <c r="L167" s="70">
        <f t="shared" si="58"/>
        <v>16.2</v>
      </c>
      <c r="M167" s="14">
        <v>0</v>
      </c>
      <c r="N167" s="15">
        <f t="shared" si="59"/>
        <v>0</v>
      </c>
      <c r="O167" s="151" t="str">
        <f t="shared" si="60"/>
        <v/>
      </c>
      <c r="P167" s="143" t="str">
        <f t="shared" si="61"/>
        <v/>
      </c>
      <c r="Q167" s="11">
        <f t="shared" si="62"/>
        <v>61</v>
      </c>
      <c r="R167" s="12">
        <f t="shared" si="63"/>
        <v>0</v>
      </c>
    </row>
    <row r="168" spans="1:18" ht="14.25" customHeight="1" x14ac:dyDescent="0.25">
      <c r="A168" s="157" t="s">
        <v>1098</v>
      </c>
      <c r="B168" s="71" t="s">
        <v>935</v>
      </c>
      <c r="C168" s="120"/>
      <c r="D168" s="11">
        <v>111</v>
      </c>
      <c r="E168" s="226">
        <f t="shared" si="54"/>
        <v>0</v>
      </c>
      <c r="F168" s="227">
        <f t="shared" si="56"/>
        <v>180.18018018018017</v>
      </c>
      <c r="G168" s="226">
        <f t="shared" si="52"/>
        <v>408.16326530612247</v>
      </c>
      <c r="H168" s="12">
        <f t="shared" si="53"/>
        <v>204.08163265306123</v>
      </c>
      <c r="I168" s="16">
        <v>15.5</v>
      </c>
      <c r="J168" s="13">
        <f t="shared" si="55"/>
        <v>0</v>
      </c>
      <c r="K168" s="32">
        <f t="shared" si="57"/>
        <v>258.06451612903226</v>
      </c>
      <c r="L168" s="70">
        <f t="shared" si="58"/>
        <v>7.161290322580645</v>
      </c>
      <c r="M168" s="14">
        <v>0</v>
      </c>
      <c r="N168" s="15">
        <f t="shared" si="59"/>
        <v>0</v>
      </c>
      <c r="O168" s="151" t="str">
        <f t="shared" si="60"/>
        <v/>
      </c>
      <c r="P168" s="143" t="str">
        <f t="shared" si="61"/>
        <v/>
      </c>
      <c r="Q168" s="11">
        <f t="shared" si="62"/>
        <v>24.5</v>
      </c>
      <c r="R168" s="12">
        <f t="shared" si="63"/>
        <v>0</v>
      </c>
    </row>
    <row r="169" spans="1:18" ht="14.25" customHeight="1" x14ac:dyDescent="0.25">
      <c r="A169" s="157" t="s">
        <v>1097</v>
      </c>
      <c r="B169" s="71" t="s">
        <v>935</v>
      </c>
      <c r="C169" s="120"/>
      <c r="D169" s="11">
        <v>111</v>
      </c>
      <c r="E169" s="226">
        <f t="shared" si="54"/>
        <v>0</v>
      </c>
      <c r="F169" s="227">
        <f t="shared" si="56"/>
        <v>180.18018018018017</v>
      </c>
      <c r="G169" s="226">
        <f t="shared" si="52"/>
        <v>408.16326530612247</v>
      </c>
      <c r="H169" s="12">
        <f t="shared" si="53"/>
        <v>204.08163265306123</v>
      </c>
      <c r="I169" s="16">
        <v>15.5</v>
      </c>
      <c r="J169" s="13">
        <f t="shared" si="55"/>
        <v>0</v>
      </c>
      <c r="K169" s="32">
        <f t="shared" si="57"/>
        <v>258.06451612903226</v>
      </c>
      <c r="L169" s="70">
        <f t="shared" si="58"/>
        <v>7.161290322580645</v>
      </c>
      <c r="M169" s="14">
        <v>0</v>
      </c>
      <c r="N169" s="15">
        <f t="shared" si="59"/>
        <v>0</v>
      </c>
      <c r="O169" s="151" t="str">
        <f t="shared" si="60"/>
        <v/>
      </c>
      <c r="P169" s="143" t="str">
        <f t="shared" si="61"/>
        <v/>
      </c>
      <c r="Q169" s="11">
        <f t="shared" si="62"/>
        <v>24.5</v>
      </c>
      <c r="R169" s="12">
        <f t="shared" si="63"/>
        <v>0</v>
      </c>
    </row>
    <row r="170" spans="1:18" ht="14.25" customHeight="1" x14ac:dyDescent="0.25">
      <c r="A170" s="157" t="s">
        <v>239</v>
      </c>
      <c r="B170" s="71"/>
      <c r="C170" s="120"/>
      <c r="D170" s="11">
        <v>352</v>
      </c>
      <c r="E170" s="226">
        <f t="shared" si="54"/>
        <v>0</v>
      </c>
      <c r="F170" s="227">
        <f t="shared" si="56"/>
        <v>56.81818181818182</v>
      </c>
      <c r="G170" s="226">
        <f t="shared" si="52"/>
        <v>76.923076923076934</v>
      </c>
      <c r="H170" s="12">
        <f t="shared" si="53"/>
        <v>38.461538461538467</v>
      </c>
      <c r="I170" s="16">
        <v>23</v>
      </c>
      <c r="J170" s="13">
        <f t="shared" si="55"/>
        <v>0</v>
      </c>
      <c r="K170" s="32">
        <f t="shared" si="57"/>
        <v>173.91304347826087</v>
      </c>
      <c r="L170" s="70">
        <f t="shared" si="58"/>
        <v>15.304347826086957</v>
      </c>
      <c r="M170" s="14">
        <v>0</v>
      </c>
      <c r="N170" s="15">
        <f t="shared" si="59"/>
        <v>0</v>
      </c>
      <c r="O170" s="151" t="str">
        <f t="shared" si="60"/>
        <v/>
      </c>
      <c r="P170" s="143" t="str">
        <f t="shared" si="61"/>
        <v/>
      </c>
      <c r="Q170" s="11">
        <f t="shared" si="62"/>
        <v>130</v>
      </c>
      <c r="R170" s="12">
        <f t="shared" si="63"/>
        <v>0</v>
      </c>
    </row>
    <row r="171" spans="1:18" ht="14.25" customHeight="1" x14ac:dyDescent="0.25">
      <c r="A171" s="157" t="s">
        <v>238</v>
      </c>
      <c r="B171" s="71"/>
      <c r="C171" s="120"/>
      <c r="D171" s="11">
        <v>361</v>
      </c>
      <c r="E171" s="226">
        <f t="shared" si="54"/>
        <v>0</v>
      </c>
      <c r="F171" s="227">
        <f t="shared" si="56"/>
        <v>55.4016620498615</v>
      </c>
      <c r="G171" s="226">
        <f t="shared" si="52"/>
        <v>70.571630204657737</v>
      </c>
      <c r="H171" s="12">
        <f t="shared" si="53"/>
        <v>35.285815102328868</v>
      </c>
      <c r="I171" s="16">
        <v>19.399999999999999</v>
      </c>
      <c r="J171" s="13">
        <f t="shared" si="55"/>
        <v>0</v>
      </c>
      <c r="K171" s="32">
        <f t="shared" si="57"/>
        <v>206.18556701030931</v>
      </c>
      <c r="L171" s="70">
        <f t="shared" si="58"/>
        <v>18.608247422680414</v>
      </c>
      <c r="M171" s="14">
        <v>0</v>
      </c>
      <c r="N171" s="15">
        <f t="shared" si="59"/>
        <v>0</v>
      </c>
      <c r="O171" s="151" t="str">
        <f t="shared" si="60"/>
        <v/>
      </c>
      <c r="P171" s="143" t="str">
        <f t="shared" si="61"/>
        <v/>
      </c>
      <c r="Q171" s="11">
        <f t="shared" si="62"/>
        <v>141.69999999999999</v>
      </c>
      <c r="R171" s="12">
        <f t="shared" si="63"/>
        <v>0</v>
      </c>
    </row>
    <row r="172" spans="1:18" ht="14.25" customHeight="1" x14ac:dyDescent="0.25">
      <c r="A172" s="157" t="s">
        <v>237</v>
      </c>
      <c r="B172" s="71"/>
      <c r="C172" s="120"/>
      <c r="D172" s="11">
        <v>330</v>
      </c>
      <c r="E172" s="226">
        <f t="shared" si="54"/>
        <v>0</v>
      </c>
      <c r="F172" s="227">
        <f t="shared" si="56"/>
        <v>60.606060606060609</v>
      </c>
      <c r="G172" s="226">
        <f t="shared" si="52"/>
        <v>87.719298245614027</v>
      </c>
      <c r="H172" s="12">
        <f t="shared" si="53"/>
        <v>43.859649122807014</v>
      </c>
      <c r="I172" s="16">
        <v>25.5</v>
      </c>
      <c r="J172" s="13">
        <f t="shared" si="55"/>
        <v>0</v>
      </c>
      <c r="K172" s="32">
        <f t="shared" si="57"/>
        <v>156.86274509803923</v>
      </c>
      <c r="L172" s="70">
        <f t="shared" si="58"/>
        <v>12.941176470588236</v>
      </c>
      <c r="M172" s="14">
        <v>0</v>
      </c>
      <c r="N172" s="15">
        <f t="shared" si="59"/>
        <v>0</v>
      </c>
      <c r="O172" s="151" t="str">
        <f t="shared" si="60"/>
        <v/>
      </c>
      <c r="P172" s="143" t="str">
        <f t="shared" si="61"/>
        <v/>
      </c>
      <c r="Q172" s="11">
        <f t="shared" si="62"/>
        <v>114</v>
      </c>
      <c r="R172" s="12">
        <f t="shared" si="63"/>
        <v>0</v>
      </c>
    </row>
    <row r="173" spans="1:18" ht="14.25" customHeight="1" x14ac:dyDescent="0.25">
      <c r="A173" s="157" t="s">
        <v>236</v>
      </c>
      <c r="B173" s="71"/>
      <c r="C173" s="120"/>
      <c r="D173" s="11">
        <v>397</v>
      </c>
      <c r="E173" s="226">
        <f t="shared" si="54"/>
        <v>0</v>
      </c>
      <c r="F173" s="227">
        <f t="shared" si="56"/>
        <v>50.377833753148614</v>
      </c>
      <c r="G173" s="226">
        <f t="shared" si="52"/>
        <v>69.10850034554251</v>
      </c>
      <c r="H173" s="12">
        <f t="shared" si="53"/>
        <v>34.554250172771255</v>
      </c>
      <c r="I173" s="16">
        <v>26.9</v>
      </c>
      <c r="J173" s="13">
        <f t="shared" si="55"/>
        <v>0</v>
      </c>
      <c r="K173" s="32">
        <f t="shared" si="57"/>
        <v>148.69888475836433</v>
      </c>
      <c r="L173" s="70">
        <f t="shared" si="58"/>
        <v>14.758364312267659</v>
      </c>
      <c r="M173" s="14">
        <v>0</v>
      </c>
      <c r="N173" s="15">
        <f t="shared" si="59"/>
        <v>0</v>
      </c>
      <c r="O173" s="151" t="str">
        <f t="shared" si="60"/>
        <v/>
      </c>
      <c r="P173" s="143" t="str">
        <f t="shared" si="61"/>
        <v/>
      </c>
      <c r="Q173" s="11">
        <f t="shared" si="62"/>
        <v>144.69999999999999</v>
      </c>
      <c r="R173" s="12">
        <f t="shared" si="63"/>
        <v>0</v>
      </c>
    </row>
    <row r="174" spans="1:18" ht="14.25" customHeight="1" x14ac:dyDescent="0.25">
      <c r="A174" s="157" t="s">
        <v>499</v>
      </c>
      <c r="B174" s="71"/>
      <c r="C174" s="120"/>
      <c r="D174" s="11">
        <v>443</v>
      </c>
      <c r="E174" s="226">
        <f t="shared" si="54"/>
        <v>0</v>
      </c>
      <c r="F174" s="227">
        <f t="shared" si="56"/>
        <v>45.146726862302486</v>
      </c>
      <c r="G174" s="226">
        <f t="shared" si="52"/>
        <v>57.175528873642079</v>
      </c>
      <c r="H174" s="12">
        <f t="shared" si="53"/>
        <v>28.58776443682104</v>
      </c>
      <c r="I174" s="16">
        <v>23.3</v>
      </c>
      <c r="J174" s="13">
        <f t="shared" si="55"/>
        <v>0</v>
      </c>
      <c r="K174" s="32">
        <f t="shared" si="57"/>
        <v>171.67381974248929</v>
      </c>
      <c r="L174" s="70">
        <f t="shared" si="58"/>
        <v>19.012875536480685</v>
      </c>
      <c r="M174" s="14">
        <v>0</v>
      </c>
      <c r="N174" s="15">
        <f t="shared" si="59"/>
        <v>0</v>
      </c>
      <c r="O174" s="151" t="str">
        <f t="shared" si="60"/>
        <v/>
      </c>
      <c r="P174" s="143" t="str">
        <f t="shared" si="61"/>
        <v/>
      </c>
      <c r="Q174" s="11">
        <f t="shared" si="62"/>
        <v>174.9</v>
      </c>
      <c r="R174" s="12">
        <f t="shared" si="63"/>
        <v>0</v>
      </c>
    </row>
    <row r="175" spans="1:18" ht="14.25" customHeight="1" x14ac:dyDescent="0.25">
      <c r="A175" s="157" t="s">
        <v>233</v>
      </c>
      <c r="B175" s="71"/>
      <c r="C175" s="120"/>
      <c r="D175" s="11">
        <v>391</v>
      </c>
      <c r="E175" s="226">
        <f t="shared" si="54"/>
        <v>0</v>
      </c>
      <c r="F175" s="227">
        <f t="shared" si="56"/>
        <v>51.150895140664964</v>
      </c>
      <c r="G175" s="226">
        <f t="shared" si="52"/>
        <v>72.516316171138513</v>
      </c>
      <c r="H175" s="12">
        <f t="shared" si="53"/>
        <v>36.258158085569256</v>
      </c>
      <c r="I175" s="16">
        <v>28.8</v>
      </c>
      <c r="J175" s="13">
        <f t="shared" si="55"/>
        <v>0</v>
      </c>
      <c r="K175" s="32">
        <f t="shared" si="57"/>
        <v>138.88888888888889</v>
      </c>
      <c r="L175" s="70">
        <f t="shared" si="58"/>
        <v>13.576388888888889</v>
      </c>
      <c r="M175" s="14">
        <v>0</v>
      </c>
      <c r="N175" s="15">
        <f t="shared" si="59"/>
        <v>0</v>
      </c>
      <c r="O175" s="151" t="str">
        <f t="shared" si="60"/>
        <v/>
      </c>
      <c r="P175" s="143" t="str">
        <f t="shared" si="61"/>
        <v/>
      </c>
      <c r="Q175" s="11">
        <f t="shared" si="62"/>
        <v>137.9</v>
      </c>
      <c r="R175" s="12">
        <f t="shared" si="63"/>
        <v>0</v>
      </c>
    </row>
    <row r="176" spans="1:18" ht="14.25" customHeight="1" x14ac:dyDescent="0.25">
      <c r="A176" s="157" t="s">
        <v>232</v>
      </c>
      <c r="B176" s="71"/>
      <c r="C176" s="120"/>
      <c r="D176" s="11">
        <v>233</v>
      </c>
      <c r="E176" s="226">
        <f t="shared" si="54"/>
        <v>0</v>
      </c>
      <c r="F176" s="227">
        <f t="shared" si="56"/>
        <v>85.836909871244643</v>
      </c>
      <c r="G176" s="226">
        <f t="shared" si="52"/>
        <v>130.3780964797914</v>
      </c>
      <c r="H176" s="12">
        <f t="shared" si="53"/>
        <v>65.189048239895698</v>
      </c>
      <c r="I176" s="16">
        <v>19.899999999999999</v>
      </c>
      <c r="J176" s="13">
        <f t="shared" si="55"/>
        <v>0</v>
      </c>
      <c r="K176" s="32">
        <f t="shared" si="57"/>
        <v>201.00502512562818</v>
      </c>
      <c r="L176" s="70">
        <f t="shared" si="58"/>
        <v>11.708542713567841</v>
      </c>
      <c r="M176" s="14">
        <v>0</v>
      </c>
      <c r="N176" s="15">
        <f t="shared" si="59"/>
        <v>0</v>
      </c>
      <c r="O176" s="151" t="str">
        <f t="shared" si="60"/>
        <v/>
      </c>
      <c r="P176" s="143" t="str">
        <f t="shared" si="61"/>
        <v/>
      </c>
      <c r="Q176" s="11">
        <f t="shared" si="62"/>
        <v>76.7</v>
      </c>
      <c r="R176" s="12">
        <f t="shared" si="63"/>
        <v>0</v>
      </c>
    </row>
    <row r="177" spans="1:18" ht="14.25" customHeight="1" x14ac:dyDescent="0.25">
      <c r="A177" s="157" t="s">
        <v>231</v>
      </c>
      <c r="B177" s="71"/>
      <c r="C177" s="120"/>
      <c r="D177" s="11">
        <v>375</v>
      </c>
      <c r="E177" s="226">
        <f t="shared" si="54"/>
        <v>0</v>
      </c>
      <c r="F177" s="227">
        <f t="shared" si="56"/>
        <v>53.333333333333336</v>
      </c>
      <c r="G177" s="226">
        <f t="shared" si="52"/>
        <v>85.984522785898548</v>
      </c>
      <c r="H177" s="12">
        <f t="shared" si="53"/>
        <v>42.992261392949274</v>
      </c>
      <c r="I177" s="16">
        <v>35.6</v>
      </c>
      <c r="J177" s="13">
        <f t="shared" si="55"/>
        <v>0</v>
      </c>
      <c r="K177" s="32">
        <f t="shared" si="57"/>
        <v>112.35955056179773</v>
      </c>
      <c r="L177" s="70">
        <f t="shared" si="58"/>
        <v>10.533707865168539</v>
      </c>
      <c r="M177" s="14">
        <v>0</v>
      </c>
      <c r="N177" s="15">
        <f t="shared" si="59"/>
        <v>0</v>
      </c>
      <c r="O177" s="151" t="str">
        <f t="shared" si="60"/>
        <v/>
      </c>
      <c r="P177" s="143" t="str">
        <f t="shared" si="61"/>
        <v/>
      </c>
      <c r="Q177" s="11">
        <f t="shared" si="62"/>
        <v>116.3</v>
      </c>
      <c r="R177" s="12">
        <f t="shared" si="63"/>
        <v>0</v>
      </c>
    </row>
    <row r="178" spans="1:18" ht="14.25" customHeight="1" x14ac:dyDescent="0.25">
      <c r="A178" s="157" t="s">
        <v>228</v>
      </c>
      <c r="B178" s="71"/>
      <c r="C178" s="120"/>
      <c r="D178" s="11">
        <v>120</v>
      </c>
      <c r="E178" s="226">
        <f t="shared" si="54"/>
        <v>0</v>
      </c>
      <c r="F178" s="227">
        <f t="shared" si="56"/>
        <v>166.66666666666669</v>
      </c>
      <c r="G178" s="226">
        <f t="shared" si="52"/>
        <v>220.26431718061676</v>
      </c>
      <c r="H178" s="12">
        <f t="shared" si="53"/>
        <v>110.13215859030838</v>
      </c>
      <c r="I178" s="16">
        <v>7.3</v>
      </c>
      <c r="J178" s="13">
        <f t="shared" si="55"/>
        <v>0</v>
      </c>
      <c r="K178" s="32">
        <f t="shared" si="57"/>
        <v>547.94520547945206</v>
      </c>
      <c r="L178" s="70">
        <f t="shared" si="58"/>
        <v>16.438356164383563</v>
      </c>
      <c r="M178" s="14">
        <v>0</v>
      </c>
      <c r="N178" s="15">
        <f t="shared" si="59"/>
        <v>0</v>
      </c>
      <c r="O178" s="151" t="str">
        <f t="shared" si="60"/>
        <v/>
      </c>
      <c r="P178" s="143" t="str">
        <f t="shared" si="61"/>
        <v/>
      </c>
      <c r="Q178" s="11">
        <f t="shared" si="62"/>
        <v>45.4</v>
      </c>
      <c r="R178" s="12">
        <f t="shared" si="63"/>
        <v>0</v>
      </c>
    </row>
    <row r="179" spans="1:18" ht="14.25" customHeight="1" x14ac:dyDescent="0.25">
      <c r="A179" s="157" t="s">
        <v>230</v>
      </c>
      <c r="B179" s="71" t="s">
        <v>915</v>
      </c>
      <c r="C179" s="120"/>
      <c r="D179" s="11">
        <v>369</v>
      </c>
      <c r="E179" s="226">
        <f t="shared" si="54"/>
        <v>0</v>
      </c>
      <c r="F179" s="227">
        <f t="shared" si="56"/>
        <v>54.200542005420047</v>
      </c>
      <c r="G179" s="226">
        <f t="shared" si="52"/>
        <v>70.671378091872796</v>
      </c>
      <c r="H179" s="12">
        <f t="shared" si="53"/>
        <v>35.335689045936398</v>
      </c>
      <c r="I179" s="16">
        <v>21.5</v>
      </c>
      <c r="J179" s="13">
        <f t="shared" si="55"/>
        <v>0</v>
      </c>
      <c r="K179" s="32">
        <f t="shared" si="57"/>
        <v>186.04651162790697</v>
      </c>
      <c r="L179" s="70">
        <f t="shared" si="58"/>
        <v>17.162790697674417</v>
      </c>
      <c r="M179" s="14">
        <v>0</v>
      </c>
      <c r="N179" s="15">
        <f t="shared" si="59"/>
        <v>0</v>
      </c>
      <c r="O179" s="151" t="str">
        <f t="shared" si="60"/>
        <v/>
      </c>
      <c r="P179" s="143" t="str">
        <f t="shared" si="61"/>
        <v/>
      </c>
      <c r="Q179" s="11">
        <f t="shared" si="62"/>
        <v>141.5</v>
      </c>
      <c r="R179" s="12">
        <f t="shared" si="63"/>
        <v>0</v>
      </c>
    </row>
    <row r="180" spans="1:18" ht="14.25" customHeight="1" x14ac:dyDescent="0.25">
      <c r="A180" s="157" t="s">
        <v>229</v>
      </c>
      <c r="B180" s="71"/>
      <c r="C180" s="120"/>
      <c r="D180" s="11">
        <v>399</v>
      </c>
      <c r="E180" s="226">
        <f t="shared" si="54"/>
        <v>0</v>
      </c>
      <c r="F180" s="227">
        <f t="shared" si="56"/>
        <v>50.125313283208015</v>
      </c>
      <c r="G180" s="226">
        <f t="shared" si="52"/>
        <v>64.308681672025727</v>
      </c>
      <c r="H180" s="12">
        <f t="shared" si="53"/>
        <v>32.154340836012864</v>
      </c>
      <c r="I180" s="16">
        <v>22</v>
      </c>
      <c r="J180" s="13">
        <f t="shared" si="55"/>
        <v>0</v>
      </c>
      <c r="K180" s="32">
        <f t="shared" si="57"/>
        <v>181.81818181818181</v>
      </c>
      <c r="L180" s="70">
        <f t="shared" si="58"/>
        <v>18.136363636363637</v>
      </c>
      <c r="M180" s="14">
        <v>0</v>
      </c>
      <c r="N180" s="15">
        <f t="shared" si="59"/>
        <v>0</v>
      </c>
      <c r="O180" s="151" t="str">
        <f t="shared" si="60"/>
        <v/>
      </c>
      <c r="P180" s="143" t="str">
        <f t="shared" si="61"/>
        <v/>
      </c>
      <c r="Q180" s="11">
        <f t="shared" si="62"/>
        <v>155.5</v>
      </c>
      <c r="R180" s="12">
        <f t="shared" si="63"/>
        <v>0</v>
      </c>
    </row>
    <row r="181" spans="1:18" ht="14.25" customHeight="1" x14ac:dyDescent="0.25">
      <c r="A181" s="157" t="s">
        <v>225</v>
      </c>
      <c r="B181" s="71"/>
      <c r="C181" s="120"/>
      <c r="D181" s="11">
        <v>399</v>
      </c>
      <c r="E181" s="226">
        <f t="shared" si="54"/>
        <v>0</v>
      </c>
      <c r="F181" s="227">
        <f t="shared" si="56"/>
        <v>50.125313283208015</v>
      </c>
      <c r="G181" s="226">
        <f t="shared" si="52"/>
        <v>68.073519400953032</v>
      </c>
      <c r="H181" s="12">
        <f t="shared" si="53"/>
        <v>34.036759700476516</v>
      </c>
      <c r="I181" s="16">
        <v>26.3</v>
      </c>
      <c r="J181" s="13">
        <f t="shared" si="55"/>
        <v>0</v>
      </c>
      <c r="K181" s="32">
        <f t="shared" si="57"/>
        <v>152.09125475285171</v>
      </c>
      <c r="L181" s="70">
        <f t="shared" si="58"/>
        <v>15.171102661596958</v>
      </c>
      <c r="M181" s="14">
        <v>0</v>
      </c>
      <c r="N181" s="15">
        <f t="shared" si="59"/>
        <v>0</v>
      </c>
      <c r="O181" s="151" t="str">
        <f t="shared" si="60"/>
        <v/>
      </c>
      <c r="P181" s="143" t="str">
        <f t="shared" si="61"/>
        <v/>
      </c>
      <c r="Q181" s="11">
        <f t="shared" si="62"/>
        <v>146.9</v>
      </c>
      <c r="R181" s="12">
        <f t="shared" si="63"/>
        <v>0</v>
      </c>
    </row>
    <row r="182" spans="1:18" s="9" customFormat="1" ht="8.1" customHeight="1" thickBot="1" x14ac:dyDescent="0.3">
      <c r="A182" s="158"/>
      <c r="B182" s="215"/>
      <c r="C182" s="136"/>
      <c r="D182" s="4"/>
      <c r="E182" s="5"/>
      <c r="F182" s="5"/>
      <c r="G182" s="5"/>
      <c r="H182" s="5"/>
      <c r="I182" s="5"/>
      <c r="J182" s="5"/>
      <c r="K182" s="5"/>
      <c r="L182" s="6"/>
      <c r="M182" s="6"/>
      <c r="N182" s="7"/>
      <c r="O182" s="149"/>
      <c r="P182" s="141"/>
      <c r="Q182" s="4"/>
      <c r="R182" s="5"/>
    </row>
    <row r="183" spans="1:18" ht="16.5" thickTop="1" thickBot="1" x14ac:dyDescent="0.3">
      <c r="A183" s="159" t="s">
        <v>878</v>
      </c>
      <c r="B183" s="210"/>
      <c r="C183" s="218"/>
      <c r="D183" s="4"/>
      <c r="E183" s="5"/>
      <c r="F183" s="5"/>
      <c r="G183" s="5"/>
      <c r="H183" s="5"/>
      <c r="I183" s="5"/>
      <c r="J183" s="5"/>
      <c r="K183" s="5"/>
      <c r="L183" s="6"/>
      <c r="M183" s="6"/>
      <c r="N183" s="7"/>
      <c r="O183" s="149"/>
      <c r="P183" s="141"/>
      <c r="Q183" s="4"/>
      <c r="R183" s="5"/>
    </row>
    <row r="184" spans="1:18" s="9" customFormat="1" ht="7.5" customHeight="1" thickTop="1" x14ac:dyDescent="0.25">
      <c r="A184" s="1"/>
      <c r="B184" s="211"/>
      <c r="C184" s="136"/>
      <c r="L184" s="130"/>
      <c r="O184" s="152"/>
      <c r="P184" s="146"/>
    </row>
    <row r="185" spans="1:18" ht="3.75" customHeight="1" x14ac:dyDescent="0.25">
      <c r="A185" s="160"/>
      <c r="B185" s="212"/>
      <c r="C185" s="219"/>
      <c r="D185" s="9"/>
      <c r="E185" s="9"/>
      <c r="F185" s="9"/>
      <c r="G185" s="9"/>
      <c r="H185" s="9"/>
      <c r="I185" s="9"/>
      <c r="J185" s="9"/>
      <c r="K185" s="9"/>
      <c r="L185" s="6"/>
      <c r="Q185" s="9"/>
      <c r="R185" s="9"/>
    </row>
    <row r="186" spans="1:18" ht="14.25" customHeight="1" x14ac:dyDescent="0.25">
      <c r="A186" s="161" t="s">
        <v>880</v>
      </c>
      <c r="B186" s="213"/>
      <c r="C186" s="220"/>
      <c r="E186" s="9"/>
      <c r="F186" s="9"/>
      <c r="G186" s="9"/>
      <c r="H186" s="9"/>
      <c r="I186" s="9"/>
      <c r="J186" s="9"/>
      <c r="K186" s="9"/>
      <c r="L186" s="6"/>
      <c r="R186" s="9"/>
    </row>
    <row r="187" spans="1:18" ht="3.75" customHeight="1" x14ac:dyDescent="0.25">
      <c r="A187" s="156"/>
      <c r="B187" s="215"/>
      <c r="C187" s="221"/>
      <c r="K187" s="10"/>
      <c r="L187" s="130"/>
    </row>
    <row r="188" spans="1:18" ht="14.25" customHeight="1" x14ac:dyDescent="0.25">
      <c r="A188" s="157" t="s">
        <v>96</v>
      </c>
      <c r="B188" s="71" t="s">
        <v>910</v>
      </c>
      <c r="C188" s="120"/>
      <c r="D188" s="11">
        <v>101</v>
      </c>
      <c r="E188" s="226">
        <f>D188*($C188/100)</f>
        <v>0</v>
      </c>
      <c r="F188" s="227">
        <f>IF((IF($D$2&gt;=200,0,(((200-$D$2)/$D188)*100)))&gt;999,"",IF($D$2&gt;=200,0,(((200-$D$2)/$D188)*100)))</f>
        <v>198.01980198019803</v>
      </c>
      <c r="G188" s="226">
        <f t="shared" si="52"/>
        <v>386.10038610038612</v>
      </c>
      <c r="H188" s="12">
        <f t="shared" si="53"/>
        <v>193.05019305019306</v>
      </c>
      <c r="I188" s="16">
        <v>12.3</v>
      </c>
      <c r="J188" s="13">
        <f>I188*($C188/100)</f>
        <v>0</v>
      </c>
      <c r="K188" s="32">
        <f>IF(((((40-$I$2)/I188)*100))&gt;9999,9999,(((40-$I$2)/I188)*100))</f>
        <v>325.20325203252031</v>
      </c>
      <c r="L188" s="70">
        <f>IF(K188=9999,99.9,D188/I188)</f>
        <v>8.2113821138211378</v>
      </c>
      <c r="M188" s="14">
        <v>0</v>
      </c>
      <c r="N188" s="15">
        <f>M188*($C188/100)</f>
        <v>0</v>
      </c>
      <c r="O188" s="151" t="str">
        <f>IF(M188=0,"",IF(((((14-$M$2)/M188)*100))&gt;9999,"",(((14-$M$2)/M188)*100)))</f>
        <v/>
      </c>
      <c r="P188" s="143" t="str">
        <f>IF(O188="","",D188/M188)</f>
        <v/>
      </c>
      <c r="Q188" s="11">
        <f>(D188-(I188*4))/2</f>
        <v>25.9</v>
      </c>
      <c r="R188" s="12">
        <f>(E188-(J188*4))/2</f>
        <v>0</v>
      </c>
    </row>
    <row r="189" spans="1:18" ht="14.25" customHeight="1" x14ac:dyDescent="0.25">
      <c r="A189" s="157" t="s">
        <v>96</v>
      </c>
      <c r="B189" s="71" t="s">
        <v>883</v>
      </c>
      <c r="C189" s="120"/>
      <c r="D189" s="11">
        <v>101</v>
      </c>
      <c r="E189" s="226">
        <f>D189*($C189/100)</f>
        <v>0</v>
      </c>
      <c r="F189" s="227">
        <f>IF((IF($D$2&gt;=200,0,(((200-$D$2)/$D189)*100)))&gt;999,"",IF($D$2&gt;=200,0,(((200-$D$2)/$D189)*100)))</f>
        <v>198.01980198019803</v>
      </c>
      <c r="G189" s="226">
        <f t="shared" si="52"/>
        <v>386.10038610038612</v>
      </c>
      <c r="H189" s="12">
        <f t="shared" si="53"/>
        <v>193.05019305019306</v>
      </c>
      <c r="I189" s="16">
        <v>12.3</v>
      </c>
      <c r="J189" s="13">
        <f>I189*($C189/100)</f>
        <v>0</v>
      </c>
      <c r="K189" s="32">
        <f>IF(((((40-$I$2)/I189)*100))&gt;9999,9999,(((40-$I$2)/I189)*100))</f>
        <v>325.20325203252031</v>
      </c>
      <c r="L189" s="70">
        <f>IF(K189=9999,99.9,D189/I189)</f>
        <v>8.2113821138211378</v>
      </c>
      <c r="M189" s="14">
        <v>0</v>
      </c>
      <c r="N189" s="15">
        <f>M189*($C189/100)</f>
        <v>0</v>
      </c>
      <c r="O189" s="151" t="str">
        <f>IF(M189=0,"",IF(((((14-$M$2)/M189)*100))&gt;9999,"",(((14-$M$2)/M189)*100)))</f>
        <v/>
      </c>
      <c r="P189" s="143" t="str">
        <f>IF(O189="","",D189/M189)</f>
        <v/>
      </c>
      <c r="Q189" s="11">
        <f>(D189-(I189*4))/2</f>
        <v>25.9</v>
      </c>
      <c r="R189" s="12">
        <f>(E189-(J189*4))/2</f>
        <v>0</v>
      </c>
    </row>
    <row r="190" spans="1:18" ht="9" customHeight="1" x14ac:dyDescent="0.25">
      <c r="A190" s="160"/>
      <c r="B190" s="212"/>
      <c r="C190" s="219"/>
      <c r="E190" s="9"/>
      <c r="F190" s="9"/>
      <c r="G190" s="9"/>
      <c r="H190" s="9"/>
      <c r="I190" s="9"/>
      <c r="J190" s="9"/>
      <c r="K190" s="29"/>
      <c r="L190" s="6"/>
      <c r="M190" s="9"/>
      <c r="N190" s="9"/>
      <c r="O190" s="152"/>
      <c r="P190" s="144"/>
      <c r="R190" s="9"/>
    </row>
    <row r="191" spans="1:18" ht="14.25" customHeight="1" x14ac:dyDescent="0.25">
      <c r="A191" s="161" t="s">
        <v>879</v>
      </c>
      <c r="B191" s="213"/>
      <c r="C191" s="220"/>
      <c r="D191" s="9"/>
      <c r="E191" s="9"/>
      <c r="F191" s="9"/>
      <c r="G191" s="9"/>
      <c r="H191" s="9"/>
      <c r="I191" s="9"/>
      <c r="J191" s="9"/>
      <c r="K191" s="29"/>
      <c r="L191" s="6"/>
      <c r="M191" s="9"/>
      <c r="N191" s="9"/>
      <c r="O191" s="152"/>
      <c r="P191" s="144"/>
      <c r="Q191" s="9"/>
      <c r="R191" s="9"/>
    </row>
    <row r="192" spans="1:18" ht="3.75" customHeight="1" x14ac:dyDescent="0.25">
      <c r="A192" s="156"/>
      <c r="B192" s="215"/>
      <c r="C192" s="221"/>
      <c r="D192" s="9"/>
      <c r="E192" s="9"/>
      <c r="F192" s="9"/>
      <c r="G192" s="9"/>
      <c r="H192" s="9"/>
      <c r="I192" s="9"/>
      <c r="J192" s="9"/>
      <c r="K192" s="31"/>
      <c r="L192" s="131"/>
      <c r="M192" s="9"/>
      <c r="N192" s="9"/>
      <c r="O192" s="152"/>
      <c r="P192" s="144"/>
      <c r="Q192" s="9"/>
      <c r="R192" s="9"/>
    </row>
    <row r="193" spans="1:18" ht="14.25" customHeight="1" x14ac:dyDescent="0.25">
      <c r="A193" s="157" t="s">
        <v>266</v>
      </c>
      <c r="B193" s="71" t="s">
        <v>900</v>
      </c>
      <c r="C193" s="120"/>
      <c r="D193" s="11">
        <v>47</v>
      </c>
      <c r="E193" s="226">
        <f>D193*($C193/100)</f>
        <v>0</v>
      </c>
      <c r="F193" s="227">
        <f>IF((IF($D$2&gt;=200,0,(((200-$D$2)/$D193)*100)))&gt;999,"",IF($D$2&gt;=200,0,(((200-$D$2)/$D193)*100)))</f>
        <v>425.531914893617</v>
      </c>
      <c r="G193" s="226" t="str">
        <f t="shared" si="52"/>
        <v/>
      </c>
      <c r="H193" s="12">
        <f t="shared" si="53"/>
        <v>588.23529411764707</v>
      </c>
      <c r="I193" s="16">
        <v>7.5</v>
      </c>
      <c r="J193" s="13">
        <f t="shared" ref="J193:J195" si="64">I193*($C193/100)</f>
        <v>0</v>
      </c>
      <c r="K193" s="32">
        <f>IF(((((40-$I$2)/I193)*100))&gt;9999,9999,(((40-$I$2)/I193)*100))</f>
        <v>533.33333333333326</v>
      </c>
      <c r="L193" s="70">
        <f>IF(K193=9999,99.9,D193/I193)</f>
        <v>6.2666666666666666</v>
      </c>
      <c r="M193" s="14">
        <v>0</v>
      </c>
      <c r="N193" s="15">
        <f t="shared" ref="N193:N195" si="65">M193*($C193/100)</f>
        <v>0</v>
      </c>
      <c r="O193" s="151" t="str">
        <f>IF(M193=0,"",IF(((((14-$M$2)/M193)*100))&gt;9999,"",(((14-$M$2)/M193)*100)))</f>
        <v/>
      </c>
      <c r="P193" s="143" t="str">
        <f>IF(O193="","",D193/M193)</f>
        <v/>
      </c>
      <c r="Q193" s="11">
        <f>(D193-(I193*4))/2</f>
        <v>8.5</v>
      </c>
      <c r="R193" s="12">
        <f>(E193-(J193*4))/2</f>
        <v>0</v>
      </c>
    </row>
    <row r="194" spans="1:18" ht="14.25" customHeight="1" x14ac:dyDescent="0.25">
      <c r="A194" s="157" t="s">
        <v>265</v>
      </c>
      <c r="B194" s="71" t="s">
        <v>900</v>
      </c>
      <c r="C194" s="120"/>
      <c r="D194" s="11">
        <v>76</v>
      </c>
      <c r="E194" s="226">
        <f t="shared" ref="E194:E195" si="66">D194*($C194/100)</f>
        <v>0</v>
      </c>
      <c r="F194" s="227">
        <f t="shared" ref="F194:F195" si="67">IF((IF($D$2&gt;=200,0,(((200-$D$2)/$D194)*100)))&gt;999,"",IF($D$2&gt;=200,0,(((200-$D$2)/$D194)*100)))</f>
        <v>263.15789473684214</v>
      </c>
      <c r="G194" s="226">
        <f t="shared" si="52"/>
        <v>909.09090909090912</v>
      </c>
      <c r="H194" s="12">
        <f t="shared" si="53"/>
        <v>454.54545454545456</v>
      </c>
      <c r="I194" s="16">
        <v>13.5</v>
      </c>
      <c r="J194" s="13">
        <f t="shared" si="64"/>
        <v>0</v>
      </c>
      <c r="K194" s="32">
        <f>IF(((((40-$I$2)/I194)*100))&gt;9999,9999,(((40-$I$2)/I194)*100))</f>
        <v>296.2962962962963</v>
      </c>
      <c r="L194" s="70">
        <f>IF(K194=9999,99.9,D194/I194)</f>
        <v>5.6296296296296298</v>
      </c>
      <c r="M194" s="14">
        <v>0</v>
      </c>
      <c r="N194" s="15">
        <f t="shared" si="65"/>
        <v>0</v>
      </c>
      <c r="O194" s="151" t="str">
        <f>IF(M194=0,"",IF(((((14-$M$2)/M194)*100))&gt;9999,"",(((14-$M$2)/M194)*100)))</f>
        <v/>
      </c>
      <c r="P194" s="143" t="str">
        <f>IF(O194="","",D194/M194)</f>
        <v/>
      </c>
      <c r="Q194" s="11">
        <f>(D194-(I194*4))/2</f>
        <v>11</v>
      </c>
      <c r="R194" s="12">
        <f>(E194-(J194*4))/2</f>
        <v>0</v>
      </c>
    </row>
    <row r="195" spans="1:18" ht="14.25" customHeight="1" x14ac:dyDescent="0.25">
      <c r="A195" s="157" t="s">
        <v>96</v>
      </c>
      <c r="B195" s="71" t="s">
        <v>900</v>
      </c>
      <c r="C195" s="120"/>
      <c r="D195" s="11">
        <v>101</v>
      </c>
      <c r="E195" s="226">
        <f t="shared" si="66"/>
        <v>0</v>
      </c>
      <c r="F195" s="227">
        <f t="shared" si="67"/>
        <v>198.01980198019803</v>
      </c>
      <c r="G195" s="226">
        <f t="shared" si="52"/>
        <v>386.10038610038612</v>
      </c>
      <c r="H195" s="12">
        <f t="shared" si="53"/>
        <v>193.05019305019306</v>
      </c>
      <c r="I195" s="16">
        <v>12.3</v>
      </c>
      <c r="J195" s="13">
        <f t="shared" si="64"/>
        <v>0</v>
      </c>
      <c r="K195" s="32">
        <f>IF(((((40-$I$2)/I195)*100))&gt;9999,9999,(((40-$I$2)/I195)*100))</f>
        <v>325.20325203252031</v>
      </c>
      <c r="L195" s="70">
        <f>IF(K195=9999,99.9,D195/I195)</f>
        <v>8.2113821138211378</v>
      </c>
      <c r="M195" s="14">
        <v>0</v>
      </c>
      <c r="N195" s="15">
        <f t="shared" si="65"/>
        <v>0</v>
      </c>
      <c r="O195" s="151" t="str">
        <f>IF(M195=0,"",IF(((((14-$M$2)/M195)*100))&gt;9999,"",(((14-$M$2)/M195)*100)))</f>
        <v/>
      </c>
      <c r="P195" s="143" t="str">
        <f>IF(O195="","",D195/M195)</f>
        <v/>
      </c>
      <c r="Q195" s="11">
        <f>(D195-(I195*4))/2</f>
        <v>25.9</v>
      </c>
      <c r="R195" s="12">
        <f>(E195-(J195*4))/2</f>
        <v>0</v>
      </c>
    </row>
    <row r="196" spans="1:18" s="9" customFormat="1" ht="8.1" customHeight="1" thickBot="1" x14ac:dyDescent="0.3">
      <c r="A196" s="158"/>
      <c r="B196" s="215"/>
      <c r="C196" s="136"/>
      <c r="D196" s="4"/>
      <c r="K196" s="29"/>
      <c r="L196" s="6"/>
      <c r="M196" s="6"/>
      <c r="N196" s="7"/>
      <c r="O196" s="149"/>
      <c r="P196" s="141"/>
      <c r="Q196" s="4"/>
      <c r="R196" s="5"/>
    </row>
    <row r="197" spans="1:18" ht="16.5" thickTop="1" thickBot="1" x14ac:dyDescent="0.3">
      <c r="A197" s="159" t="s">
        <v>51</v>
      </c>
      <c r="B197" s="210"/>
      <c r="C197" s="218"/>
      <c r="D197" s="4"/>
      <c r="E197" s="9"/>
      <c r="F197" s="9"/>
      <c r="G197" s="9"/>
      <c r="H197" s="9"/>
      <c r="I197" s="9"/>
      <c r="J197" s="9"/>
      <c r="K197" s="29"/>
      <c r="L197" s="6"/>
      <c r="M197" s="6"/>
      <c r="N197" s="7"/>
      <c r="O197" s="149"/>
      <c r="P197" s="141"/>
      <c r="Q197" s="4"/>
      <c r="R197" s="5"/>
    </row>
    <row r="198" spans="1:18" s="9" customFormat="1" ht="7.5" customHeight="1" thickTop="1" x14ac:dyDescent="0.25">
      <c r="A198" s="162"/>
      <c r="B198" s="211"/>
      <c r="C198" s="222"/>
      <c r="K198" s="31"/>
      <c r="L198" s="131"/>
      <c r="M198" s="27"/>
      <c r="N198" s="27"/>
      <c r="O198" s="150"/>
      <c r="P198" s="142"/>
      <c r="R198" s="27"/>
    </row>
    <row r="199" spans="1:18" s="9" customFormat="1" ht="14.25" customHeight="1" x14ac:dyDescent="0.25">
      <c r="A199" s="163" t="s">
        <v>1099</v>
      </c>
      <c r="B199" s="71" t="s">
        <v>900</v>
      </c>
      <c r="C199" s="137"/>
      <c r="D199" s="11">
        <v>49.1</v>
      </c>
      <c r="E199" s="226">
        <f>IF($C$199&gt;12,D199*($C199/100),(D199*$C199/100)*35)</f>
        <v>0</v>
      </c>
      <c r="F199" s="227">
        <f t="shared" ref="F199:F203" si="68">IF((IF($D$2&gt;=200,0,(((200-$D$2)/$D199)*100)))&gt;999,"",IF($D$2&gt;=200,0,(((200-$D$2)/$D199)*100)))</f>
        <v>407.33197556008145</v>
      </c>
      <c r="G199" s="226" t="str">
        <f t="shared" si="52"/>
        <v/>
      </c>
      <c r="H199" s="12" t="str">
        <f t="shared" si="53"/>
        <v/>
      </c>
      <c r="I199" s="16">
        <v>11.1</v>
      </c>
      <c r="J199" s="13">
        <f>IF($C$199&gt;30,I199*($C199/100),(I199*$C199/100)*35)</f>
        <v>0</v>
      </c>
      <c r="K199" s="32">
        <f>IF(((((40-$I$2)/I199)*100))&gt;9999,9999,(((40-$I$2)/I199)*100))</f>
        <v>360.36036036036035</v>
      </c>
      <c r="L199" s="70">
        <f>IF(K199=9999,99.9,D199/I199)</f>
        <v>4.423423423423424</v>
      </c>
      <c r="M199" s="14">
        <v>0</v>
      </c>
      <c r="N199" s="15">
        <f>IF($C$199&gt;30,M199*($C199/100),(M199*$C199/100)*35)</f>
        <v>0</v>
      </c>
      <c r="O199" s="151" t="str">
        <f>IF(M199=0,"",IF(((((14-$M$2)/M199)*100))&gt;9999,"",(((14-$M$2)/M199)*100)))</f>
        <v/>
      </c>
      <c r="P199" s="143" t="str">
        <f>IF(O199="","",D199/M199)</f>
        <v/>
      </c>
      <c r="Q199" s="11">
        <f>(D199-(I199*4))/2</f>
        <v>2.3500000000000014</v>
      </c>
      <c r="R199" s="12">
        <f>(E199-(J199*4))/2</f>
        <v>0</v>
      </c>
    </row>
    <row r="200" spans="1:18" s="9" customFormat="1" ht="14.25" customHeight="1" x14ac:dyDescent="0.25">
      <c r="A200" s="164" t="s">
        <v>1100</v>
      </c>
      <c r="B200" s="140" t="s">
        <v>900</v>
      </c>
      <c r="C200" s="120"/>
      <c r="D200" s="11">
        <f>353</f>
        <v>353</v>
      </c>
      <c r="E200" s="226">
        <f>IF($C$200&gt;12,D200*($C200/100),(D200*$C200/100)*20)</f>
        <v>0</v>
      </c>
      <c r="F200" s="227">
        <f t="shared" si="68"/>
        <v>56.657223796033996</v>
      </c>
      <c r="G200" s="226">
        <f t="shared" si="52"/>
        <v>69.300069300069282</v>
      </c>
      <c r="H200" s="12">
        <f t="shared" si="53"/>
        <v>34.650034650034641</v>
      </c>
      <c r="I200" s="16">
        <v>16.100000000000001</v>
      </c>
      <c r="J200" s="13">
        <f>IF($C$200&gt;=20,I200*($C200/100),(I200*$C200/100)*20)</f>
        <v>0</v>
      </c>
      <c r="K200" s="32">
        <f>IF(((((40-$I$2)/I200)*100))&gt;9999,9999,(((40-$I$2)/I200)*100))</f>
        <v>248.44720496894408</v>
      </c>
      <c r="L200" s="70">
        <f>IF(K200=9999,99.9,D200/I200)</f>
        <v>21.925465838509314</v>
      </c>
      <c r="M200" s="14">
        <v>0</v>
      </c>
      <c r="N200" s="15">
        <f>IF($C$200&gt;=20,M200*($C200/100),(M200*$C200/100)*20)</f>
        <v>0</v>
      </c>
      <c r="O200" s="151" t="str">
        <f>IF(M200=0,"",IF(((((14-$M$2)/M200)*100))&gt;9999,"",(((14-$M$2)/M200)*100)))</f>
        <v/>
      </c>
      <c r="P200" s="143" t="str">
        <f>IF(O200="","",D200/M200)</f>
        <v/>
      </c>
      <c r="Q200" s="11">
        <f>(D200-(I200*4))/2</f>
        <v>144.30000000000001</v>
      </c>
      <c r="R200" s="12">
        <f>(E200-(J200*4))/2</f>
        <v>0</v>
      </c>
    </row>
    <row r="201" spans="1:18" s="9" customFormat="1" ht="14.25" customHeight="1" x14ac:dyDescent="0.25">
      <c r="A201" s="164" t="s">
        <v>1101</v>
      </c>
      <c r="B201" s="140" t="s">
        <v>900</v>
      </c>
      <c r="C201" s="120"/>
      <c r="D201" s="11">
        <f>D199*(35/55)+D200*(20/55)</f>
        <v>159.60909090909092</v>
      </c>
      <c r="E201" s="226">
        <f>IF($C$201&gt;12,D201*($C201/100),(D201*$C201/100)*55)</f>
        <v>0</v>
      </c>
      <c r="F201" s="227">
        <f t="shared" si="68"/>
        <v>125.30614569687305</v>
      </c>
      <c r="G201" s="226">
        <f t="shared" si="52"/>
        <v>185.29436536679859</v>
      </c>
      <c r="H201" s="12">
        <f t="shared" si="53"/>
        <v>92.647182683399294</v>
      </c>
      <c r="I201" s="16">
        <f>(I199*(35/55)+I200*(20/55))</f>
        <v>12.918181818181818</v>
      </c>
      <c r="J201" s="13">
        <f>IF($C$201&gt;30,I201*($C201/100),(I201*$C201/100)*55)</f>
        <v>0</v>
      </c>
      <c r="K201" s="32">
        <f>IF(((((40-$I$2)/I201)*100))&gt;9999,9999,(((40-$I$2)/I201)*100))</f>
        <v>309.64109781843774</v>
      </c>
      <c r="L201" s="70">
        <f>IF(K201=9999,99.9,D201/I201)</f>
        <v>12.355383532723435</v>
      </c>
      <c r="M201" s="14">
        <v>0</v>
      </c>
      <c r="N201" s="15">
        <f>IF($C$201&gt;30,M201*($C201/100),(M201*$C201/100)*55)</f>
        <v>0</v>
      </c>
      <c r="O201" s="151" t="str">
        <f>IF(M201=0,"",IF(((((14-$M$2)/M201)*100))&gt;9999,"",(((14-$M$2)/M201)*100)))</f>
        <v/>
      </c>
      <c r="P201" s="143" t="str">
        <f>IF(O201="","",D201/M201)</f>
        <v/>
      </c>
      <c r="Q201" s="11">
        <f>(D201-(I201*4))/2</f>
        <v>53.968181818181826</v>
      </c>
      <c r="R201" s="12">
        <f>(E201-(J201*4))/2</f>
        <v>0</v>
      </c>
    </row>
    <row r="202" spans="1:18" s="9" customFormat="1" ht="14.25" customHeight="1" x14ac:dyDescent="0.25">
      <c r="A202" s="164" t="s">
        <v>174</v>
      </c>
      <c r="B202" s="140" t="s">
        <v>900</v>
      </c>
      <c r="C202" s="120"/>
      <c r="D202" s="11">
        <f>155</f>
        <v>155</v>
      </c>
      <c r="E202" s="226">
        <f t="shared" ref="E202:E203" si="69">D202*($C202/100)</f>
        <v>0</v>
      </c>
      <c r="F202" s="227">
        <f t="shared" si="68"/>
        <v>129.03225806451613</v>
      </c>
      <c r="G202" s="226">
        <f t="shared" ref="G202:G265" si="70">IF(D202=0,"",IF((IF($G$2&gt;=200,0,(((200-$G$2)/($D202-($I202*4))*100))))&gt;999,"",IF($G$2&gt;=200,0,(((200-$G$2)/($D202-($I202*4))*100)))))</f>
        <v>194.17475728155341</v>
      </c>
      <c r="H202" s="12">
        <f t="shared" ref="H202:H265" si="71">IF(D202=0,"",IF((IF($G$2&gt;=100,0,(((100-$G$2)/($D202-($I202*4))*100))))&gt;999,"",IF($G$2&gt;=100,0,(((100-$G$2)/($D202-($I202*4))*100)))))</f>
        <v>97.087378640776706</v>
      </c>
      <c r="I202" s="16">
        <v>13</v>
      </c>
      <c r="J202" s="13">
        <f>I202*($C202/100)</f>
        <v>0</v>
      </c>
      <c r="K202" s="32">
        <f>IF(((((40-$I$2)/I202)*100))&gt;9999,9999,(((40-$I$2)/I202)*100))</f>
        <v>307.69230769230774</v>
      </c>
      <c r="L202" s="70">
        <f>IF(K202=9999,99.9,D202/I202)</f>
        <v>11.923076923076923</v>
      </c>
      <c r="M202" s="14">
        <v>0</v>
      </c>
      <c r="N202" s="15">
        <f>M202*($C202/100)</f>
        <v>0</v>
      </c>
      <c r="O202" s="151" t="str">
        <f>IF(M202=0,"",IF(((((14-$M$2)/M202)*100))&gt;9999,"",(((14-$M$2)/M202)*100)))</f>
        <v/>
      </c>
      <c r="P202" s="143" t="str">
        <f>IF(O202="","",D202/M202)</f>
        <v/>
      </c>
      <c r="Q202" s="11">
        <f>(D202-(I202*4))/2</f>
        <v>51.5</v>
      </c>
      <c r="R202" s="12">
        <f>(E202-(J202*4))/2</f>
        <v>0</v>
      </c>
    </row>
    <row r="203" spans="1:18" s="9" customFormat="1" ht="14.25" customHeight="1" x14ac:dyDescent="0.25">
      <c r="A203" s="164" t="s">
        <v>175</v>
      </c>
      <c r="B203" s="140" t="s">
        <v>900</v>
      </c>
      <c r="C203" s="120"/>
      <c r="D203" s="11">
        <v>184</v>
      </c>
      <c r="E203" s="226">
        <f t="shared" si="69"/>
        <v>0</v>
      </c>
      <c r="F203" s="227">
        <f t="shared" si="68"/>
        <v>108.69565217391303</v>
      </c>
      <c r="G203" s="226">
        <f t="shared" si="70"/>
        <v>151.5151515151515</v>
      </c>
      <c r="H203" s="12">
        <f t="shared" si="71"/>
        <v>75.757575757575751</v>
      </c>
      <c r="I203" s="16">
        <v>13</v>
      </c>
      <c r="J203" s="13">
        <f>I203*($C203/100)</f>
        <v>0</v>
      </c>
      <c r="K203" s="32">
        <f>IF(((((40-$I$2)/I203)*100))&gt;9999,9999,(((40-$I$2)/I203)*100))</f>
        <v>307.69230769230774</v>
      </c>
      <c r="L203" s="70">
        <f>IF(K203=9999,99.9,D203/I203)</f>
        <v>14.153846153846153</v>
      </c>
      <c r="M203" s="14">
        <v>0</v>
      </c>
      <c r="N203" s="15">
        <f>M203*($C203/100)</f>
        <v>0</v>
      </c>
      <c r="O203" s="151" t="str">
        <f>IF(M203=0,"",IF(((((14-$M$2)/M203)*100))&gt;9999,"",(((14-$M$2)/M203)*100)))</f>
        <v/>
      </c>
      <c r="P203" s="143" t="str">
        <f>IF(O203="","",D203/M203)</f>
        <v/>
      </c>
      <c r="Q203" s="11">
        <f>(D203-(I203*4))/2</f>
        <v>66</v>
      </c>
      <c r="R203" s="12">
        <f>(E203-(J203*4))/2</f>
        <v>0</v>
      </c>
    </row>
    <row r="204" spans="1:18" s="9" customFormat="1" ht="8.1" customHeight="1" thickBot="1" x14ac:dyDescent="0.3">
      <c r="A204" s="158"/>
      <c r="B204" s="215"/>
      <c r="C204" s="136"/>
      <c r="D204" s="4"/>
      <c r="K204" s="29"/>
      <c r="L204" s="6"/>
      <c r="M204" s="6"/>
      <c r="N204" s="7"/>
      <c r="O204" s="149"/>
      <c r="P204" s="141"/>
      <c r="Q204" s="4"/>
      <c r="R204" s="5"/>
    </row>
    <row r="205" spans="1:18" ht="16.5" thickTop="1" thickBot="1" x14ac:dyDescent="0.3">
      <c r="A205" s="159" t="s">
        <v>52</v>
      </c>
      <c r="B205" s="210"/>
      <c r="C205" s="218"/>
      <c r="D205" s="4"/>
      <c r="E205" s="9"/>
      <c r="F205" s="9"/>
      <c r="G205" s="9"/>
      <c r="H205" s="9"/>
      <c r="I205" s="9"/>
      <c r="J205" s="9"/>
      <c r="K205" s="29"/>
      <c r="L205" s="6"/>
      <c r="M205" s="6"/>
      <c r="N205" s="7"/>
      <c r="O205" s="149"/>
      <c r="P205" s="141"/>
      <c r="Q205" s="4"/>
      <c r="R205" s="5"/>
    </row>
    <row r="206" spans="1:18" s="9" customFormat="1" ht="7.5" customHeight="1" thickTop="1" x14ac:dyDescent="0.25">
      <c r="A206" s="1"/>
      <c r="B206" s="211"/>
      <c r="C206" s="136"/>
      <c r="K206" s="31"/>
      <c r="L206" s="131"/>
      <c r="M206" s="27"/>
      <c r="N206" s="27"/>
      <c r="O206" s="150"/>
      <c r="P206" s="142"/>
      <c r="R206" s="27"/>
    </row>
    <row r="207" spans="1:18" ht="14.25" customHeight="1" x14ac:dyDescent="0.25">
      <c r="A207" s="157" t="s">
        <v>168</v>
      </c>
      <c r="B207" s="71" t="s">
        <v>900</v>
      </c>
      <c r="C207" s="120"/>
      <c r="D207" s="11">
        <v>113</v>
      </c>
      <c r="E207" s="226">
        <f t="shared" ref="E207:E270" si="72">D207*($C207/100)</f>
        <v>0</v>
      </c>
      <c r="F207" s="227">
        <f t="shared" ref="F207:F270" si="73">IF((IF($D$2&gt;=200,0,(((200-$D$2)/$D207)*100)))&gt;999,"",IF($D$2&gt;=200,0,(((200-$D$2)/$D207)*100)))</f>
        <v>176.99115044247787</v>
      </c>
      <c r="G207" s="226">
        <f t="shared" si="70"/>
        <v>763.35877862595419</v>
      </c>
      <c r="H207" s="12">
        <f t="shared" si="71"/>
        <v>381.67938931297709</v>
      </c>
      <c r="I207" s="16">
        <v>21.7</v>
      </c>
      <c r="J207" s="13">
        <f t="shared" ref="J207:J238" si="74">I207*($C207/100)</f>
        <v>0</v>
      </c>
      <c r="K207" s="32">
        <f t="shared" ref="K207:K238" si="75">IF(((((40-$I$2)/I207)*100))&gt;9999,9999,(((40-$I$2)/I207)*100))</f>
        <v>184.33179723502303</v>
      </c>
      <c r="L207" s="70">
        <f t="shared" ref="L207:L238" si="76">IF(K207=9999,99.9,D207/I207)</f>
        <v>5.2073732718894012</v>
      </c>
      <c r="M207" s="14">
        <v>0</v>
      </c>
      <c r="N207" s="15">
        <f t="shared" ref="N207:N238" si="77">M207*($C207/100)</f>
        <v>0</v>
      </c>
      <c r="O207" s="151" t="str">
        <f t="shared" ref="O207:O238" si="78">IF(M207=0,"",IF(((((14-$M$2)/M207)*100))&gt;9999,"",(((14-$M$2)/M207)*100)))</f>
        <v/>
      </c>
      <c r="P207" s="143" t="str">
        <f t="shared" ref="P207:P238" si="79">IF(O207="","",D207/M207)</f>
        <v/>
      </c>
      <c r="Q207" s="11">
        <f t="shared" ref="Q207:Q238" si="80">(D207-(I207*4))/2</f>
        <v>13.100000000000001</v>
      </c>
      <c r="R207" s="12">
        <f t="shared" ref="R207:R238" si="81">(E207-(J207*4))/2</f>
        <v>0</v>
      </c>
    </row>
    <row r="208" spans="1:18" ht="14.25" customHeight="1" x14ac:dyDescent="0.25">
      <c r="A208" s="157" t="s">
        <v>161</v>
      </c>
      <c r="B208" s="71" t="s">
        <v>900</v>
      </c>
      <c r="C208" s="120"/>
      <c r="D208" s="11">
        <v>682</v>
      </c>
      <c r="E208" s="226">
        <f t="shared" si="72"/>
        <v>0</v>
      </c>
      <c r="F208" s="227">
        <f t="shared" si="73"/>
        <v>29.325513196480941</v>
      </c>
      <c r="G208" s="226">
        <f t="shared" si="70"/>
        <v>32.071840923669015</v>
      </c>
      <c r="H208" s="12">
        <f t="shared" si="71"/>
        <v>16.035920461834507</v>
      </c>
      <c r="I208" s="16">
        <v>14.6</v>
      </c>
      <c r="J208" s="13">
        <f t="shared" si="74"/>
        <v>0</v>
      </c>
      <c r="K208" s="32">
        <f t="shared" si="75"/>
        <v>273.97260273972603</v>
      </c>
      <c r="L208" s="70">
        <f t="shared" si="76"/>
        <v>46.712328767123289</v>
      </c>
      <c r="M208" s="14">
        <v>0</v>
      </c>
      <c r="N208" s="15">
        <f t="shared" si="77"/>
        <v>0</v>
      </c>
      <c r="O208" s="151" t="str">
        <f t="shared" si="78"/>
        <v/>
      </c>
      <c r="P208" s="143" t="str">
        <f t="shared" si="79"/>
        <v/>
      </c>
      <c r="Q208" s="11">
        <f t="shared" si="80"/>
        <v>311.8</v>
      </c>
      <c r="R208" s="12">
        <f t="shared" si="81"/>
        <v>0</v>
      </c>
    </row>
    <row r="209" spans="1:18" ht="14.25" customHeight="1" x14ac:dyDescent="0.25">
      <c r="A209" s="157" t="s">
        <v>206</v>
      </c>
      <c r="B209" s="71" t="s">
        <v>900</v>
      </c>
      <c r="C209" s="120"/>
      <c r="D209" s="11">
        <v>224</v>
      </c>
      <c r="E209" s="226">
        <f t="shared" si="72"/>
        <v>0</v>
      </c>
      <c r="F209" s="227">
        <f t="shared" si="73"/>
        <v>89.285714285714292</v>
      </c>
      <c r="G209" s="226">
        <f t="shared" si="70"/>
        <v>125</v>
      </c>
      <c r="H209" s="12">
        <f t="shared" si="71"/>
        <v>62.5</v>
      </c>
      <c r="I209" s="16">
        <v>16</v>
      </c>
      <c r="J209" s="13">
        <f t="shared" si="74"/>
        <v>0</v>
      </c>
      <c r="K209" s="32">
        <f t="shared" si="75"/>
        <v>250</v>
      </c>
      <c r="L209" s="70">
        <f t="shared" si="76"/>
        <v>14</v>
      </c>
      <c r="M209" s="14">
        <v>0</v>
      </c>
      <c r="N209" s="15">
        <f t="shared" si="77"/>
        <v>0</v>
      </c>
      <c r="O209" s="151" t="str">
        <f t="shared" si="78"/>
        <v/>
      </c>
      <c r="P209" s="143" t="str">
        <f t="shared" si="79"/>
        <v/>
      </c>
      <c r="Q209" s="11">
        <f t="shared" si="80"/>
        <v>80</v>
      </c>
      <c r="R209" s="12">
        <f t="shared" si="81"/>
        <v>0</v>
      </c>
    </row>
    <row r="210" spans="1:18" ht="14.25" customHeight="1" x14ac:dyDescent="0.25">
      <c r="A210" s="157" t="s">
        <v>169</v>
      </c>
      <c r="B210" s="71" t="s">
        <v>900</v>
      </c>
      <c r="C210" s="120"/>
      <c r="D210" s="11">
        <v>104</v>
      </c>
      <c r="E210" s="226">
        <f t="shared" si="72"/>
        <v>0</v>
      </c>
      <c r="F210" s="227">
        <f t="shared" si="73"/>
        <v>192.30769230769232</v>
      </c>
      <c r="G210" s="226">
        <f t="shared" si="70"/>
        <v>641.02564102564099</v>
      </c>
      <c r="H210" s="12">
        <f t="shared" si="71"/>
        <v>320.5128205128205</v>
      </c>
      <c r="I210" s="16">
        <v>18.2</v>
      </c>
      <c r="J210" s="13">
        <f t="shared" si="74"/>
        <v>0</v>
      </c>
      <c r="K210" s="32">
        <f t="shared" si="75"/>
        <v>219.7802197802198</v>
      </c>
      <c r="L210" s="70">
        <f t="shared" si="76"/>
        <v>5.7142857142857144</v>
      </c>
      <c r="M210" s="14">
        <v>0</v>
      </c>
      <c r="N210" s="15">
        <f t="shared" si="77"/>
        <v>0</v>
      </c>
      <c r="O210" s="151" t="str">
        <f t="shared" si="78"/>
        <v/>
      </c>
      <c r="P210" s="143" t="str">
        <f t="shared" si="79"/>
        <v/>
      </c>
      <c r="Q210" s="11">
        <f t="shared" si="80"/>
        <v>15.600000000000001</v>
      </c>
      <c r="R210" s="12">
        <f t="shared" si="81"/>
        <v>0</v>
      </c>
    </row>
    <row r="211" spans="1:18" ht="14.25" customHeight="1" x14ac:dyDescent="0.25">
      <c r="A211" s="157" t="s">
        <v>139</v>
      </c>
      <c r="B211" s="71" t="s">
        <v>900</v>
      </c>
      <c r="C211" s="120"/>
      <c r="D211" s="11">
        <v>238</v>
      </c>
      <c r="E211" s="226">
        <f t="shared" si="72"/>
        <v>0</v>
      </c>
      <c r="F211" s="227">
        <f t="shared" si="73"/>
        <v>84.033613445378151</v>
      </c>
      <c r="G211" s="226">
        <f t="shared" si="70"/>
        <v>101.01010101010101</v>
      </c>
      <c r="H211" s="12">
        <f t="shared" si="71"/>
        <v>50.505050505050505</v>
      </c>
      <c r="I211" s="16">
        <v>10</v>
      </c>
      <c r="J211" s="13">
        <f t="shared" si="74"/>
        <v>0</v>
      </c>
      <c r="K211" s="32">
        <f t="shared" si="75"/>
        <v>400</v>
      </c>
      <c r="L211" s="70">
        <f t="shared" si="76"/>
        <v>23.8</v>
      </c>
      <c r="M211" s="14">
        <v>0</v>
      </c>
      <c r="N211" s="15">
        <f t="shared" si="77"/>
        <v>0</v>
      </c>
      <c r="O211" s="151" t="str">
        <f t="shared" si="78"/>
        <v/>
      </c>
      <c r="P211" s="143" t="str">
        <f t="shared" si="79"/>
        <v/>
      </c>
      <c r="Q211" s="11">
        <f t="shared" si="80"/>
        <v>99</v>
      </c>
      <c r="R211" s="12">
        <f t="shared" si="81"/>
        <v>0</v>
      </c>
    </row>
    <row r="212" spans="1:18" x14ac:dyDescent="0.25">
      <c r="A212" s="157" t="s">
        <v>155</v>
      </c>
      <c r="B212" s="71" t="s">
        <v>900</v>
      </c>
      <c r="C212" s="120"/>
      <c r="D212" s="11">
        <v>108</v>
      </c>
      <c r="E212" s="226">
        <f t="shared" si="72"/>
        <v>0</v>
      </c>
      <c r="F212" s="227">
        <f t="shared" si="73"/>
        <v>185.18518518518519</v>
      </c>
      <c r="G212" s="226">
        <f t="shared" si="70"/>
        <v>781.25000000000023</v>
      </c>
      <c r="H212" s="12">
        <f t="shared" si="71"/>
        <v>390.62500000000011</v>
      </c>
      <c r="I212" s="16">
        <v>20.6</v>
      </c>
      <c r="J212" s="13">
        <f t="shared" si="74"/>
        <v>0</v>
      </c>
      <c r="K212" s="32">
        <f t="shared" si="75"/>
        <v>194.17475728155338</v>
      </c>
      <c r="L212" s="70">
        <f t="shared" si="76"/>
        <v>5.2427184466019412</v>
      </c>
      <c r="M212" s="14">
        <v>0</v>
      </c>
      <c r="N212" s="15">
        <f t="shared" si="77"/>
        <v>0</v>
      </c>
      <c r="O212" s="151" t="str">
        <f t="shared" si="78"/>
        <v/>
      </c>
      <c r="P212" s="143" t="str">
        <f t="shared" si="79"/>
        <v/>
      </c>
      <c r="Q212" s="11">
        <f t="shared" si="80"/>
        <v>12.799999999999997</v>
      </c>
      <c r="R212" s="12">
        <f t="shared" si="81"/>
        <v>0</v>
      </c>
    </row>
    <row r="213" spans="1:18" ht="14.25" customHeight="1" x14ac:dyDescent="0.25">
      <c r="A213" s="157" t="s">
        <v>140</v>
      </c>
      <c r="B213" s="71" t="s">
        <v>900</v>
      </c>
      <c r="C213" s="120"/>
      <c r="D213" s="11">
        <v>122</v>
      </c>
      <c r="E213" s="226">
        <f t="shared" si="72"/>
        <v>0</v>
      </c>
      <c r="F213" s="227">
        <f t="shared" si="73"/>
        <v>163.9344262295082</v>
      </c>
      <c r="G213" s="226">
        <f t="shared" si="70"/>
        <v>442.47787610619469</v>
      </c>
      <c r="H213" s="12">
        <f t="shared" si="71"/>
        <v>221.23893805309734</v>
      </c>
      <c r="I213" s="16">
        <v>19.2</v>
      </c>
      <c r="J213" s="13">
        <f t="shared" si="74"/>
        <v>0</v>
      </c>
      <c r="K213" s="32">
        <f t="shared" si="75"/>
        <v>208.33333333333334</v>
      </c>
      <c r="L213" s="70">
        <f t="shared" si="76"/>
        <v>6.354166666666667</v>
      </c>
      <c r="M213" s="14">
        <v>0</v>
      </c>
      <c r="N213" s="15">
        <f t="shared" si="77"/>
        <v>0</v>
      </c>
      <c r="O213" s="151" t="str">
        <f t="shared" si="78"/>
        <v/>
      </c>
      <c r="P213" s="143" t="str">
        <f t="shared" si="79"/>
        <v/>
      </c>
      <c r="Q213" s="11">
        <f t="shared" si="80"/>
        <v>22.6</v>
      </c>
      <c r="R213" s="12">
        <f t="shared" si="81"/>
        <v>0</v>
      </c>
    </row>
    <row r="214" spans="1:18" ht="14.25" customHeight="1" x14ac:dyDescent="0.25">
      <c r="A214" s="157" t="s">
        <v>167</v>
      </c>
      <c r="B214" s="71" t="s">
        <v>900</v>
      </c>
      <c r="C214" s="120"/>
      <c r="D214" s="11">
        <v>156</v>
      </c>
      <c r="E214" s="226">
        <f t="shared" si="72"/>
        <v>0</v>
      </c>
      <c r="F214" s="227">
        <f t="shared" si="73"/>
        <v>128.2051282051282</v>
      </c>
      <c r="G214" s="226">
        <f t="shared" si="70"/>
        <v>294.11764705882354</v>
      </c>
      <c r="H214" s="12">
        <f t="shared" si="71"/>
        <v>147.05882352941177</v>
      </c>
      <c r="I214" s="16">
        <v>22</v>
      </c>
      <c r="J214" s="13">
        <f t="shared" si="74"/>
        <v>0</v>
      </c>
      <c r="K214" s="32">
        <f t="shared" si="75"/>
        <v>181.81818181818181</v>
      </c>
      <c r="L214" s="70">
        <f t="shared" si="76"/>
        <v>7.0909090909090908</v>
      </c>
      <c r="M214" s="14">
        <v>0</v>
      </c>
      <c r="N214" s="15">
        <f t="shared" si="77"/>
        <v>0</v>
      </c>
      <c r="O214" s="151" t="str">
        <f t="shared" si="78"/>
        <v/>
      </c>
      <c r="P214" s="143" t="str">
        <f t="shared" si="79"/>
        <v/>
      </c>
      <c r="Q214" s="11">
        <f t="shared" si="80"/>
        <v>34</v>
      </c>
      <c r="R214" s="12">
        <f t="shared" si="81"/>
        <v>0</v>
      </c>
    </row>
    <row r="215" spans="1:18" ht="14.25" customHeight="1" x14ac:dyDescent="0.25">
      <c r="A215" s="157" t="s">
        <v>224</v>
      </c>
      <c r="B215" s="71" t="s">
        <v>900</v>
      </c>
      <c r="C215" s="120"/>
      <c r="D215" s="11">
        <v>219</v>
      </c>
      <c r="E215" s="226">
        <f t="shared" si="72"/>
        <v>0</v>
      </c>
      <c r="F215" s="227">
        <f t="shared" si="73"/>
        <v>91.324200913242009</v>
      </c>
      <c r="G215" s="226">
        <f t="shared" si="70"/>
        <v>134.2281879194631</v>
      </c>
      <c r="H215" s="12">
        <f t="shared" si="71"/>
        <v>67.114093959731548</v>
      </c>
      <c r="I215" s="16">
        <v>17.5</v>
      </c>
      <c r="J215" s="13">
        <f t="shared" si="74"/>
        <v>0</v>
      </c>
      <c r="K215" s="32">
        <f t="shared" si="75"/>
        <v>228.57142857142856</v>
      </c>
      <c r="L215" s="70">
        <f t="shared" si="76"/>
        <v>12.514285714285714</v>
      </c>
      <c r="M215" s="14">
        <v>0</v>
      </c>
      <c r="N215" s="15">
        <f t="shared" si="77"/>
        <v>0</v>
      </c>
      <c r="O215" s="151" t="str">
        <f t="shared" si="78"/>
        <v/>
      </c>
      <c r="P215" s="143" t="str">
        <f t="shared" si="79"/>
        <v/>
      </c>
      <c r="Q215" s="11">
        <f t="shared" si="80"/>
        <v>74.5</v>
      </c>
      <c r="R215" s="12">
        <f t="shared" si="81"/>
        <v>0</v>
      </c>
    </row>
    <row r="216" spans="1:18" ht="14.25" customHeight="1" x14ac:dyDescent="0.25">
      <c r="A216" s="157" t="s">
        <v>223</v>
      </c>
      <c r="B216" s="71" t="s">
        <v>900</v>
      </c>
      <c r="C216" s="120"/>
      <c r="D216" s="11">
        <v>293</v>
      </c>
      <c r="E216" s="226">
        <f t="shared" si="72"/>
        <v>0</v>
      </c>
      <c r="F216" s="227">
        <f t="shared" si="73"/>
        <v>68.25938566552901</v>
      </c>
      <c r="G216" s="226">
        <f t="shared" si="70"/>
        <v>84.961767204757848</v>
      </c>
      <c r="H216" s="12">
        <f t="shared" si="71"/>
        <v>42.480883602378924</v>
      </c>
      <c r="I216" s="16">
        <v>14.4</v>
      </c>
      <c r="J216" s="13">
        <f t="shared" si="74"/>
        <v>0</v>
      </c>
      <c r="K216" s="32">
        <f t="shared" si="75"/>
        <v>277.77777777777777</v>
      </c>
      <c r="L216" s="70">
        <f t="shared" si="76"/>
        <v>20.347222222222221</v>
      </c>
      <c r="M216" s="14">
        <v>0</v>
      </c>
      <c r="N216" s="15">
        <f t="shared" si="77"/>
        <v>0</v>
      </c>
      <c r="O216" s="151" t="str">
        <f t="shared" si="78"/>
        <v/>
      </c>
      <c r="P216" s="143" t="str">
        <f t="shared" si="79"/>
        <v/>
      </c>
      <c r="Q216" s="11">
        <f t="shared" si="80"/>
        <v>117.7</v>
      </c>
      <c r="R216" s="12">
        <f t="shared" si="81"/>
        <v>0</v>
      </c>
    </row>
    <row r="217" spans="1:18" ht="14.25" customHeight="1" x14ac:dyDescent="0.25">
      <c r="A217" s="157" t="s">
        <v>222</v>
      </c>
      <c r="B217" s="71" t="s">
        <v>900</v>
      </c>
      <c r="C217" s="120"/>
      <c r="D217" s="11">
        <v>352</v>
      </c>
      <c r="E217" s="226">
        <f t="shared" si="72"/>
        <v>0</v>
      </c>
      <c r="F217" s="227">
        <f t="shared" si="73"/>
        <v>56.81818181818182</v>
      </c>
      <c r="G217" s="226">
        <f t="shared" si="70"/>
        <v>75.301204819277103</v>
      </c>
      <c r="H217" s="12">
        <f t="shared" si="71"/>
        <v>37.650602409638552</v>
      </c>
      <c r="I217" s="16">
        <v>21.6</v>
      </c>
      <c r="J217" s="13">
        <f t="shared" si="74"/>
        <v>0</v>
      </c>
      <c r="K217" s="32">
        <f t="shared" si="75"/>
        <v>185.18518518518516</v>
      </c>
      <c r="L217" s="70">
        <f t="shared" si="76"/>
        <v>16.296296296296294</v>
      </c>
      <c r="M217" s="14">
        <v>0</v>
      </c>
      <c r="N217" s="15">
        <f t="shared" si="77"/>
        <v>0</v>
      </c>
      <c r="O217" s="151" t="str">
        <f t="shared" si="78"/>
        <v/>
      </c>
      <c r="P217" s="143" t="str">
        <f t="shared" si="79"/>
        <v/>
      </c>
      <c r="Q217" s="11">
        <f t="shared" si="80"/>
        <v>132.80000000000001</v>
      </c>
      <c r="R217" s="12">
        <f t="shared" si="81"/>
        <v>0</v>
      </c>
    </row>
    <row r="218" spans="1:18" ht="14.25" customHeight="1" x14ac:dyDescent="0.25">
      <c r="A218" s="157" t="s">
        <v>221</v>
      </c>
      <c r="B218" s="71" t="s">
        <v>900</v>
      </c>
      <c r="C218" s="120"/>
      <c r="D218" s="11">
        <v>281</v>
      </c>
      <c r="E218" s="226">
        <f t="shared" si="72"/>
        <v>0</v>
      </c>
      <c r="F218" s="227">
        <f t="shared" si="73"/>
        <v>71.17437722419929</v>
      </c>
      <c r="G218" s="226">
        <f t="shared" si="70"/>
        <v>94.073377234242713</v>
      </c>
      <c r="H218" s="12">
        <f t="shared" si="71"/>
        <v>47.036688617121357</v>
      </c>
      <c r="I218" s="16">
        <v>17.100000000000001</v>
      </c>
      <c r="J218" s="13">
        <f t="shared" si="74"/>
        <v>0</v>
      </c>
      <c r="K218" s="32">
        <f t="shared" si="75"/>
        <v>233.91812865497076</v>
      </c>
      <c r="L218" s="70">
        <f t="shared" si="76"/>
        <v>16.432748538011694</v>
      </c>
      <c r="M218" s="14">
        <v>0</v>
      </c>
      <c r="N218" s="15">
        <f t="shared" si="77"/>
        <v>0</v>
      </c>
      <c r="O218" s="151" t="str">
        <f t="shared" si="78"/>
        <v/>
      </c>
      <c r="P218" s="143" t="str">
        <f t="shared" si="79"/>
        <v/>
      </c>
      <c r="Q218" s="11">
        <f t="shared" si="80"/>
        <v>106.3</v>
      </c>
      <c r="R218" s="12">
        <f t="shared" si="81"/>
        <v>0</v>
      </c>
    </row>
    <row r="219" spans="1:18" ht="14.25" customHeight="1" x14ac:dyDescent="0.25">
      <c r="A219" s="157" t="s">
        <v>170</v>
      </c>
      <c r="B219" s="71" t="s">
        <v>900</v>
      </c>
      <c r="C219" s="120"/>
      <c r="D219" s="11">
        <v>131</v>
      </c>
      <c r="E219" s="226">
        <f t="shared" si="72"/>
        <v>0</v>
      </c>
      <c r="F219" s="227">
        <f t="shared" si="73"/>
        <v>152.67175572519085</v>
      </c>
      <c r="G219" s="226">
        <f t="shared" si="70"/>
        <v>414.93775933609953</v>
      </c>
      <c r="H219" s="12">
        <f t="shared" si="71"/>
        <v>207.46887966804977</v>
      </c>
      <c r="I219" s="16">
        <v>20.7</v>
      </c>
      <c r="J219" s="13">
        <f t="shared" si="74"/>
        <v>0</v>
      </c>
      <c r="K219" s="32">
        <f t="shared" si="75"/>
        <v>193.23671497584542</v>
      </c>
      <c r="L219" s="70">
        <f t="shared" si="76"/>
        <v>6.3285024154589378</v>
      </c>
      <c r="M219" s="14">
        <v>0</v>
      </c>
      <c r="N219" s="15">
        <f t="shared" si="77"/>
        <v>0</v>
      </c>
      <c r="O219" s="151" t="str">
        <f t="shared" si="78"/>
        <v/>
      </c>
      <c r="P219" s="143" t="str">
        <f t="shared" si="79"/>
        <v/>
      </c>
      <c r="Q219" s="11">
        <f t="shared" si="80"/>
        <v>24.1</v>
      </c>
      <c r="R219" s="12">
        <f t="shared" si="81"/>
        <v>0</v>
      </c>
    </row>
    <row r="220" spans="1:18" ht="14.25" customHeight="1" x14ac:dyDescent="0.25">
      <c r="A220" s="157" t="s">
        <v>171</v>
      </c>
      <c r="B220" s="71" t="s">
        <v>900</v>
      </c>
      <c r="C220" s="120"/>
      <c r="D220" s="11">
        <v>157</v>
      </c>
      <c r="E220" s="226">
        <f t="shared" si="72"/>
        <v>0</v>
      </c>
      <c r="F220" s="227">
        <f t="shared" si="73"/>
        <v>127.38853503184713</v>
      </c>
      <c r="G220" s="226">
        <f t="shared" si="70"/>
        <v>215.05376344086019</v>
      </c>
      <c r="H220" s="12">
        <f t="shared" si="71"/>
        <v>107.5268817204301</v>
      </c>
      <c r="I220" s="16">
        <v>16</v>
      </c>
      <c r="J220" s="13">
        <f t="shared" si="74"/>
        <v>0</v>
      </c>
      <c r="K220" s="32">
        <f t="shared" si="75"/>
        <v>250</v>
      </c>
      <c r="L220" s="70">
        <f t="shared" si="76"/>
        <v>9.8125</v>
      </c>
      <c r="M220" s="14">
        <v>0</v>
      </c>
      <c r="N220" s="15">
        <f t="shared" si="77"/>
        <v>0</v>
      </c>
      <c r="O220" s="151" t="str">
        <f t="shared" si="78"/>
        <v/>
      </c>
      <c r="P220" s="143" t="str">
        <f t="shared" si="79"/>
        <v/>
      </c>
      <c r="Q220" s="11">
        <f t="shared" si="80"/>
        <v>46.5</v>
      </c>
      <c r="R220" s="12">
        <f t="shared" si="81"/>
        <v>0</v>
      </c>
    </row>
    <row r="221" spans="1:18" ht="14.25" customHeight="1" x14ac:dyDescent="0.25">
      <c r="A221" s="157" t="s">
        <v>220</v>
      </c>
      <c r="B221" s="71" t="s">
        <v>900</v>
      </c>
      <c r="C221" s="120"/>
      <c r="D221" s="11">
        <v>311</v>
      </c>
      <c r="E221" s="226">
        <f t="shared" si="72"/>
        <v>0</v>
      </c>
      <c r="F221" s="227">
        <f t="shared" si="73"/>
        <v>64.308681672025727</v>
      </c>
      <c r="G221" s="226">
        <f t="shared" si="70"/>
        <v>81.234768480909835</v>
      </c>
      <c r="H221" s="12">
        <f t="shared" si="71"/>
        <v>40.617384240454918</v>
      </c>
      <c r="I221" s="16">
        <v>16.2</v>
      </c>
      <c r="J221" s="13">
        <f t="shared" si="74"/>
        <v>0</v>
      </c>
      <c r="K221" s="32">
        <f t="shared" si="75"/>
        <v>246.91358024691363</v>
      </c>
      <c r="L221" s="70">
        <f t="shared" si="76"/>
        <v>19.197530864197532</v>
      </c>
      <c r="M221" s="14">
        <v>0</v>
      </c>
      <c r="N221" s="15">
        <f t="shared" si="77"/>
        <v>0</v>
      </c>
      <c r="O221" s="151" t="str">
        <f t="shared" si="78"/>
        <v/>
      </c>
      <c r="P221" s="143" t="str">
        <f t="shared" si="79"/>
        <v/>
      </c>
      <c r="Q221" s="11">
        <f t="shared" si="80"/>
        <v>123.1</v>
      </c>
      <c r="R221" s="12">
        <f t="shared" si="81"/>
        <v>0</v>
      </c>
    </row>
    <row r="222" spans="1:18" ht="14.25" customHeight="1" x14ac:dyDescent="0.25">
      <c r="A222" s="157" t="s">
        <v>219</v>
      </c>
      <c r="B222" s="71" t="s">
        <v>900</v>
      </c>
      <c r="C222" s="120"/>
      <c r="D222" s="11">
        <v>308</v>
      </c>
      <c r="E222" s="226">
        <f t="shared" si="72"/>
        <v>0</v>
      </c>
      <c r="F222" s="227">
        <f t="shared" si="73"/>
        <v>64.935064935064929</v>
      </c>
      <c r="G222" s="226">
        <f t="shared" si="70"/>
        <v>111.11111111111111</v>
      </c>
      <c r="H222" s="12">
        <f t="shared" si="71"/>
        <v>55.555555555555557</v>
      </c>
      <c r="I222" s="16">
        <v>32</v>
      </c>
      <c r="J222" s="13">
        <f t="shared" si="74"/>
        <v>0</v>
      </c>
      <c r="K222" s="32">
        <f t="shared" si="75"/>
        <v>125</v>
      </c>
      <c r="L222" s="70">
        <f t="shared" si="76"/>
        <v>9.625</v>
      </c>
      <c r="M222" s="14">
        <v>0</v>
      </c>
      <c r="N222" s="15">
        <f t="shared" si="77"/>
        <v>0</v>
      </c>
      <c r="O222" s="151" t="str">
        <f t="shared" si="78"/>
        <v/>
      </c>
      <c r="P222" s="143" t="str">
        <f t="shared" si="79"/>
        <v/>
      </c>
      <c r="Q222" s="11">
        <f t="shared" si="80"/>
        <v>90</v>
      </c>
      <c r="R222" s="12">
        <f t="shared" si="81"/>
        <v>0</v>
      </c>
    </row>
    <row r="223" spans="1:18" ht="14.25" customHeight="1" x14ac:dyDescent="0.25">
      <c r="A223" s="157" t="s">
        <v>218</v>
      </c>
      <c r="B223" s="71" t="s">
        <v>900</v>
      </c>
      <c r="C223" s="120"/>
      <c r="D223" s="11">
        <v>291</v>
      </c>
      <c r="E223" s="226">
        <f t="shared" si="72"/>
        <v>0</v>
      </c>
      <c r="F223" s="227">
        <f t="shared" si="73"/>
        <v>68.728522336769757</v>
      </c>
      <c r="G223" s="226">
        <f t="shared" si="70"/>
        <v>88.105726872246692</v>
      </c>
      <c r="H223" s="12">
        <f t="shared" si="71"/>
        <v>44.052863436123346</v>
      </c>
      <c r="I223" s="16">
        <v>16</v>
      </c>
      <c r="J223" s="13">
        <f t="shared" si="74"/>
        <v>0</v>
      </c>
      <c r="K223" s="32">
        <f t="shared" si="75"/>
        <v>250</v>
      </c>
      <c r="L223" s="70">
        <f t="shared" si="76"/>
        <v>18.1875</v>
      </c>
      <c r="M223" s="14">
        <v>0</v>
      </c>
      <c r="N223" s="15">
        <f t="shared" si="77"/>
        <v>0</v>
      </c>
      <c r="O223" s="151" t="str">
        <f t="shared" si="78"/>
        <v/>
      </c>
      <c r="P223" s="143" t="str">
        <f t="shared" si="79"/>
        <v/>
      </c>
      <c r="Q223" s="11">
        <f t="shared" si="80"/>
        <v>113.5</v>
      </c>
      <c r="R223" s="12">
        <f t="shared" si="81"/>
        <v>0</v>
      </c>
    </row>
    <row r="224" spans="1:18" ht="14.25" customHeight="1" x14ac:dyDescent="0.25">
      <c r="A224" s="157" t="s">
        <v>172</v>
      </c>
      <c r="B224" s="71" t="s">
        <v>900</v>
      </c>
      <c r="C224" s="120"/>
      <c r="D224" s="11">
        <v>80.8</v>
      </c>
      <c r="E224" s="226">
        <f t="shared" si="72"/>
        <v>0</v>
      </c>
      <c r="F224" s="227">
        <f t="shared" si="73"/>
        <v>247.52475247524751</v>
      </c>
      <c r="G224" s="226">
        <f t="shared" si="70"/>
        <v>819.67213114754111</v>
      </c>
      <c r="H224" s="12">
        <f t="shared" si="71"/>
        <v>409.83606557377055</v>
      </c>
      <c r="I224" s="16">
        <v>14.1</v>
      </c>
      <c r="J224" s="13">
        <f t="shared" si="74"/>
        <v>0</v>
      </c>
      <c r="K224" s="32">
        <f t="shared" si="75"/>
        <v>283.68794326241135</v>
      </c>
      <c r="L224" s="70">
        <f t="shared" si="76"/>
        <v>5.7304964539007095</v>
      </c>
      <c r="M224" s="14">
        <v>0</v>
      </c>
      <c r="N224" s="15">
        <f t="shared" si="77"/>
        <v>0</v>
      </c>
      <c r="O224" s="151" t="str">
        <f t="shared" si="78"/>
        <v/>
      </c>
      <c r="P224" s="143" t="str">
        <f t="shared" si="79"/>
        <v/>
      </c>
      <c r="Q224" s="11">
        <f t="shared" si="80"/>
        <v>12.2</v>
      </c>
      <c r="R224" s="12">
        <f t="shared" si="81"/>
        <v>0</v>
      </c>
    </row>
    <row r="225" spans="1:18" ht="14.25" customHeight="1" x14ac:dyDescent="0.25">
      <c r="A225" s="157" t="s">
        <v>173</v>
      </c>
      <c r="B225" s="71" t="s">
        <v>900</v>
      </c>
      <c r="C225" s="120"/>
      <c r="D225" s="11">
        <v>102</v>
      </c>
      <c r="E225" s="226">
        <f t="shared" si="72"/>
        <v>0</v>
      </c>
      <c r="F225" s="227">
        <f t="shared" si="73"/>
        <v>196.07843137254901</v>
      </c>
      <c r="G225" s="226">
        <f t="shared" si="70"/>
        <v>581.39534883720921</v>
      </c>
      <c r="H225" s="12">
        <f t="shared" si="71"/>
        <v>290.69767441860461</v>
      </c>
      <c r="I225" s="16">
        <v>16.899999999999999</v>
      </c>
      <c r="J225" s="13">
        <f t="shared" si="74"/>
        <v>0</v>
      </c>
      <c r="K225" s="32">
        <f t="shared" si="75"/>
        <v>236.68639053254438</v>
      </c>
      <c r="L225" s="70">
        <f t="shared" si="76"/>
        <v>6.0355029585798823</v>
      </c>
      <c r="M225" s="14">
        <v>0</v>
      </c>
      <c r="N225" s="15">
        <f t="shared" si="77"/>
        <v>0</v>
      </c>
      <c r="O225" s="151" t="str">
        <f t="shared" si="78"/>
        <v/>
      </c>
      <c r="P225" s="143" t="str">
        <f t="shared" si="79"/>
        <v/>
      </c>
      <c r="Q225" s="11">
        <f t="shared" si="80"/>
        <v>17.200000000000003</v>
      </c>
      <c r="R225" s="12">
        <f t="shared" si="81"/>
        <v>0</v>
      </c>
    </row>
    <row r="226" spans="1:18" ht="14.25" customHeight="1" x14ac:dyDescent="0.25">
      <c r="A226" s="157" t="s">
        <v>176</v>
      </c>
      <c r="B226" s="71" t="s">
        <v>900</v>
      </c>
      <c r="C226" s="120"/>
      <c r="D226" s="11">
        <v>76</v>
      </c>
      <c r="E226" s="226">
        <f t="shared" si="72"/>
        <v>0</v>
      </c>
      <c r="F226" s="227">
        <f t="shared" si="73"/>
        <v>263.15789473684214</v>
      </c>
      <c r="G226" s="226" t="str">
        <f t="shared" si="70"/>
        <v/>
      </c>
      <c r="H226" s="12" t="str">
        <f t="shared" si="71"/>
        <v/>
      </c>
      <c r="I226" s="16">
        <v>18.5</v>
      </c>
      <c r="J226" s="13">
        <f t="shared" si="74"/>
        <v>0</v>
      </c>
      <c r="K226" s="32">
        <f t="shared" si="75"/>
        <v>216.21621621621622</v>
      </c>
      <c r="L226" s="70">
        <f t="shared" si="76"/>
        <v>4.1081081081081079</v>
      </c>
      <c r="M226" s="14">
        <v>0</v>
      </c>
      <c r="N226" s="15">
        <f t="shared" si="77"/>
        <v>0</v>
      </c>
      <c r="O226" s="151" t="str">
        <f t="shared" si="78"/>
        <v/>
      </c>
      <c r="P226" s="143" t="str">
        <f t="shared" si="79"/>
        <v/>
      </c>
      <c r="Q226" s="11">
        <f t="shared" si="80"/>
        <v>1</v>
      </c>
      <c r="R226" s="12">
        <f t="shared" si="81"/>
        <v>0</v>
      </c>
    </row>
    <row r="227" spans="1:18" ht="14.25" customHeight="1" x14ac:dyDescent="0.25">
      <c r="A227" s="157" t="s">
        <v>177</v>
      </c>
      <c r="B227" s="71" t="s">
        <v>900</v>
      </c>
      <c r="C227" s="120"/>
      <c r="D227" s="11">
        <v>123</v>
      </c>
      <c r="E227" s="226">
        <f t="shared" si="72"/>
        <v>0</v>
      </c>
      <c r="F227" s="227">
        <f t="shared" si="73"/>
        <v>162.60162601626016</v>
      </c>
      <c r="G227" s="226">
        <f t="shared" si="70"/>
        <v>248.1389578163772</v>
      </c>
      <c r="H227" s="12">
        <f t="shared" si="71"/>
        <v>124.0694789081886</v>
      </c>
      <c r="I227" s="16">
        <v>10.6</v>
      </c>
      <c r="J227" s="13">
        <f t="shared" si="74"/>
        <v>0</v>
      </c>
      <c r="K227" s="32">
        <f t="shared" si="75"/>
        <v>377.35849056603774</v>
      </c>
      <c r="L227" s="70">
        <f t="shared" si="76"/>
        <v>11.60377358490566</v>
      </c>
      <c r="M227" s="14">
        <v>0</v>
      </c>
      <c r="N227" s="15">
        <f t="shared" si="77"/>
        <v>0</v>
      </c>
      <c r="O227" s="151" t="str">
        <f t="shared" si="78"/>
        <v/>
      </c>
      <c r="P227" s="143" t="str">
        <f t="shared" si="79"/>
        <v/>
      </c>
      <c r="Q227" s="11">
        <f t="shared" si="80"/>
        <v>40.299999999999997</v>
      </c>
      <c r="R227" s="12">
        <f t="shared" si="81"/>
        <v>0</v>
      </c>
    </row>
    <row r="228" spans="1:18" ht="14.25" customHeight="1" x14ac:dyDescent="0.25">
      <c r="A228" s="157" t="s">
        <v>178</v>
      </c>
      <c r="B228" s="71" t="s">
        <v>900</v>
      </c>
      <c r="C228" s="120"/>
      <c r="D228" s="11">
        <v>158</v>
      </c>
      <c r="E228" s="226">
        <f t="shared" si="72"/>
        <v>0</v>
      </c>
      <c r="F228" s="227">
        <f t="shared" si="73"/>
        <v>126.58227848101266</v>
      </c>
      <c r="G228" s="226">
        <f t="shared" si="70"/>
        <v>290.69767441860466</v>
      </c>
      <c r="H228" s="12">
        <f t="shared" si="71"/>
        <v>145.34883720930233</v>
      </c>
      <c r="I228" s="16">
        <v>22.3</v>
      </c>
      <c r="J228" s="13">
        <f t="shared" si="74"/>
        <v>0</v>
      </c>
      <c r="K228" s="32">
        <f t="shared" si="75"/>
        <v>179.37219730941703</v>
      </c>
      <c r="L228" s="70">
        <f t="shared" si="76"/>
        <v>7.0852017937219731</v>
      </c>
      <c r="M228" s="14">
        <v>0</v>
      </c>
      <c r="N228" s="15">
        <f t="shared" si="77"/>
        <v>0</v>
      </c>
      <c r="O228" s="151" t="str">
        <f t="shared" si="78"/>
        <v/>
      </c>
      <c r="P228" s="143" t="str">
        <f t="shared" si="79"/>
        <v/>
      </c>
      <c r="Q228" s="11">
        <f t="shared" si="80"/>
        <v>34.4</v>
      </c>
      <c r="R228" s="12">
        <f t="shared" si="81"/>
        <v>0</v>
      </c>
    </row>
    <row r="229" spans="1:18" ht="14.25" customHeight="1" x14ac:dyDescent="0.25">
      <c r="A229" s="157" t="s">
        <v>141</v>
      </c>
      <c r="B229" s="71" t="s">
        <v>900</v>
      </c>
      <c r="C229" s="120"/>
      <c r="D229" s="11">
        <v>519</v>
      </c>
      <c r="E229" s="226">
        <f t="shared" si="72"/>
        <v>0</v>
      </c>
      <c r="F229" s="227">
        <f t="shared" si="73"/>
        <v>38.53564547206166</v>
      </c>
      <c r="G229" s="226">
        <f t="shared" si="70"/>
        <v>43.6871996505024</v>
      </c>
      <c r="H229" s="12">
        <f t="shared" si="71"/>
        <v>21.8435998252512</v>
      </c>
      <c r="I229" s="16">
        <v>15.3</v>
      </c>
      <c r="J229" s="13">
        <f t="shared" si="74"/>
        <v>0</v>
      </c>
      <c r="K229" s="32">
        <f t="shared" si="75"/>
        <v>261.43790849673201</v>
      </c>
      <c r="L229" s="70">
        <f t="shared" si="76"/>
        <v>33.921568627450981</v>
      </c>
      <c r="M229" s="14">
        <v>0</v>
      </c>
      <c r="N229" s="15">
        <f t="shared" si="77"/>
        <v>0</v>
      </c>
      <c r="O229" s="151" t="str">
        <f t="shared" si="78"/>
        <v/>
      </c>
      <c r="P229" s="143" t="str">
        <f t="shared" si="79"/>
        <v/>
      </c>
      <c r="Q229" s="11">
        <f t="shared" si="80"/>
        <v>228.9</v>
      </c>
      <c r="R229" s="12">
        <f t="shared" si="81"/>
        <v>0</v>
      </c>
    </row>
    <row r="230" spans="1:18" ht="14.25" customHeight="1" x14ac:dyDescent="0.25">
      <c r="A230" s="157" t="s">
        <v>142</v>
      </c>
      <c r="B230" s="71" t="s">
        <v>900</v>
      </c>
      <c r="C230" s="120"/>
      <c r="D230" s="11">
        <v>356</v>
      </c>
      <c r="E230" s="226">
        <f t="shared" si="72"/>
        <v>0</v>
      </c>
      <c r="F230" s="227">
        <f t="shared" si="73"/>
        <v>56.17977528089888</v>
      </c>
      <c r="G230" s="226">
        <f t="shared" si="70"/>
        <v>73.74631268436579</v>
      </c>
      <c r="H230" s="12">
        <f t="shared" si="71"/>
        <v>36.873156342182895</v>
      </c>
      <c r="I230" s="16">
        <v>21.2</v>
      </c>
      <c r="J230" s="13">
        <f t="shared" si="74"/>
        <v>0</v>
      </c>
      <c r="K230" s="32">
        <f t="shared" si="75"/>
        <v>188.67924528301887</v>
      </c>
      <c r="L230" s="70">
        <f t="shared" si="76"/>
        <v>16.79245283018868</v>
      </c>
      <c r="M230" s="14">
        <v>0</v>
      </c>
      <c r="N230" s="15">
        <f t="shared" si="77"/>
        <v>0</v>
      </c>
      <c r="O230" s="151" t="str">
        <f t="shared" si="78"/>
        <v/>
      </c>
      <c r="P230" s="143" t="str">
        <f t="shared" si="79"/>
        <v/>
      </c>
      <c r="Q230" s="11">
        <f t="shared" si="80"/>
        <v>135.6</v>
      </c>
      <c r="R230" s="12">
        <f t="shared" si="81"/>
        <v>0</v>
      </c>
    </row>
    <row r="231" spans="1:18" ht="14.25" customHeight="1" x14ac:dyDescent="0.25">
      <c r="A231" s="157" t="s">
        <v>143</v>
      </c>
      <c r="B231" s="71" t="s">
        <v>900</v>
      </c>
      <c r="C231" s="120"/>
      <c r="D231" s="11">
        <v>110</v>
      </c>
      <c r="E231" s="226">
        <f t="shared" si="72"/>
        <v>0</v>
      </c>
      <c r="F231" s="227">
        <f t="shared" si="73"/>
        <v>181.81818181818181</v>
      </c>
      <c r="G231" s="226">
        <f t="shared" si="70"/>
        <v>980.39215686274486</v>
      </c>
      <c r="H231" s="12">
        <f t="shared" si="71"/>
        <v>490.19607843137243</v>
      </c>
      <c r="I231" s="16">
        <v>22.4</v>
      </c>
      <c r="J231" s="13">
        <f t="shared" si="74"/>
        <v>0</v>
      </c>
      <c r="K231" s="32">
        <f t="shared" si="75"/>
        <v>178.57142857142858</v>
      </c>
      <c r="L231" s="70">
        <f t="shared" si="76"/>
        <v>4.9107142857142856</v>
      </c>
      <c r="M231" s="14">
        <v>0</v>
      </c>
      <c r="N231" s="15">
        <f t="shared" si="77"/>
        <v>0</v>
      </c>
      <c r="O231" s="151" t="str">
        <f t="shared" si="78"/>
        <v/>
      </c>
      <c r="P231" s="143" t="str">
        <f t="shared" si="79"/>
        <v/>
      </c>
      <c r="Q231" s="11">
        <f t="shared" si="80"/>
        <v>10.200000000000003</v>
      </c>
      <c r="R231" s="12">
        <f t="shared" si="81"/>
        <v>0</v>
      </c>
    </row>
    <row r="232" spans="1:18" ht="14.25" customHeight="1" x14ac:dyDescent="0.25">
      <c r="A232" s="157" t="s">
        <v>144</v>
      </c>
      <c r="B232" s="71" t="s">
        <v>900</v>
      </c>
      <c r="C232" s="120"/>
      <c r="D232" s="11">
        <v>88.3</v>
      </c>
      <c r="E232" s="226">
        <f t="shared" si="72"/>
        <v>0</v>
      </c>
      <c r="F232" s="227">
        <f t="shared" si="73"/>
        <v>226.50056625141565</v>
      </c>
      <c r="G232" s="226">
        <f t="shared" si="70"/>
        <v>428.26552462526769</v>
      </c>
      <c r="H232" s="12">
        <f t="shared" si="71"/>
        <v>214.13276231263384</v>
      </c>
      <c r="I232" s="16">
        <v>10.4</v>
      </c>
      <c r="J232" s="13">
        <f t="shared" si="74"/>
        <v>0</v>
      </c>
      <c r="K232" s="32">
        <f t="shared" si="75"/>
        <v>384.61538461538458</v>
      </c>
      <c r="L232" s="70">
        <f t="shared" si="76"/>
        <v>8.490384615384615</v>
      </c>
      <c r="M232" s="14">
        <v>0</v>
      </c>
      <c r="N232" s="15">
        <f t="shared" si="77"/>
        <v>0</v>
      </c>
      <c r="O232" s="151" t="str">
        <f t="shared" si="78"/>
        <v/>
      </c>
      <c r="P232" s="143" t="str">
        <f t="shared" si="79"/>
        <v/>
      </c>
      <c r="Q232" s="11">
        <f t="shared" si="80"/>
        <v>23.349999999999998</v>
      </c>
      <c r="R232" s="12">
        <f t="shared" si="81"/>
        <v>0</v>
      </c>
    </row>
    <row r="233" spans="1:18" ht="14.25" customHeight="1" x14ac:dyDescent="0.25">
      <c r="A233" s="157" t="s">
        <v>216</v>
      </c>
      <c r="B233" s="71" t="s">
        <v>900</v>
      </c>
      <c r="C233" s="120"/>
      <c r="D233" s="11">
        <v>250</v>
      </c>
      <c r="E233" s="226">
        <f t="shared" si="72"/>
        <v>0</v>
      </c>
      <c r="F233" s="227">
        <f t="shared" si="73"/>
        <v>80</v>
      </c>
      <c r="G233" s="226">
        <f t="shared" si="70"/>
        <v>107.99136069114472</v>
      </c>
      <c r="H233" s="12">
        <f t="shared" si="71"/>
        <v>53.99568034557236</v>
      </c>
      <c r="I233" s="16">
        <v>16.2</v>
      </c>
      <c r="J233" s="13">
        <f t="shared" si="74"/>
        <v>0</v>
      </c>
      <c r="K233" s="32">
        <f t="shared" si="75"/>
        <v>246.91358024691363</v>
      </c>
      <c r="L233" s="70">
        <f t="shared" si="76"/>
        <v>15.4320987654321</v>
      </c>
      <c r="M233" s="14">
        <v>0</v>
      </c>
      <c r="N233" s="15">
        <f t="shared" si="77"/>
        <v>0</v>
      </c>
      <c r="O233" s="151" t="str">
        <f t="shared" si="78"/>
        <v/>
      </c>
      <c r="P233" s="143" t="str">
        <f t="shared" si="79"/>
        <v/>
      </c>
      <c r="Q233" s="11">
        <f t="shared" si="80"/>
        <v>92.6</v>
      </c>
      <c r="R233" s="12">
        <f t="shared" si="81"/>
        <v>0</v>
      </c>
    </row>
    <row r="234" spans="1:18" ht="14.25" customHeight="1" x14ac:dyDescent="0.25">
      <c r="A234" s="157" t="s">
        <v>217</v>
      </c>
      <c r="B234" s="71" t="s">
        <v>900</v>
      </c>
      <c r="C234" s="120"/>
      <c r="D234" s="11">
        <v>212</v>
      </c>
      <c r="E234" s="226">
        <f t="shared" si="72"/>
        <v>0</v>
      </c>
      <c r="F234" s="227">
        <f t="shared" si="73"/>
        <v>94.339622641509436</v>
      </c>
      <c r="G234" s="226">
        <f t="shared" si="70"/>
        <v>154.32098765432099</v>
      </c>
      <c r="H234" s="12">
        <f t="shared" si="71"/>
        <v>77.160493827160494</v>
      </c>
      <c r="I234" s="16">
        <v>20.6</v>
      </c>
      <c r="J234" s="13">
        <f t="shared" si="74"/>
        <v>0</v>
      </c>
      <c r="K234" s="32">
        <f t="shared" si="75"/>
        <v>194.17475728155338</v>
      </c>
      <c r="L234" s="70">
        <f t="shared" si="76"/>
        <v>10.291262135922329</v>
      </c>
      <c r="M234" s="14">
        <v>0</v>
      </c>
      <c r="N234" s="15">
        <f t="shared" si="77"/>
        <v>0</v>
      </c>
      <c r="O234" s="151" t="str">
        <f t="shared" si="78"/>
        <v/>
      </c>
      <c r="P234" s="143" t="str">
        <f t="shared" si="79"/>
        <v/>
      </c>
      <c r="Q234" s="11">
        <f t="shared" si="80"/>
        <v>64.8</v>
      </c>
      <c r="R234" s="12">
        <f t="shared" si="81"/>
        <v>0</v>
      </c>
    </row>
    <row r="235" spans="1:18" ht="14.25" customHeight="1" x14ac:dyDescent="0.25">
      <c r="A235" s="157" t="s">
        <v>215</v>
      </c>
      <c r="B235" s="71" t="s">
        <v>900</v>
      </c>
      <c r="C235" s="120"/>
      <c r="D235" s="11">
        <v>193</v>
      </c>
      <c r="E235" s="226">
        <f t="shared" si="72"/>
        <v>0</v>
      </c>
      <c r="F235" s="227">
        <f t="shared" si="73"/>
        <v>103.62694300518133</v>
      </c>
      <c r="G235" s="226">
        <f t="shared" si="70"/>
        <v>151.74506828528072</v>
      </c>
      <c r="H235" s="12">
        <f t="shared" si="71"/>
        <v>75.872534142640362</v>
      </c>
      <c r="I235" s="16">
        <v>15.3</v>
      </c>
      <c r="J235" s="13">
        <f t="shared" si="74"/>
        <v>0</v>
      </c>
      <c r="K235" s="32">
        <f t="shared" si="75"/>
        <v>261.43790849673201</v>
      </c>
      <c r="L235" s="70">
        <f t="shared" si="76"/>
        <v>12.61437908496732</v>
      </c>
      <c r="M235" s="14">
        <v>0</v>
      </c>
      <c r="N235" s="15">
        <f t="shared" si="77"/>
        <v>0</v>
      </c>
      <c r="O235" s="151" t="str">
        <f t="shared" si="78"/>
        <v/>
      </c>
      <c r="P235" s="143" t="str">
        <f t="shared" si="79"/>
        <v/>
      </c>
      <c r="Q235" s="11">
        <f t="shared" si="80"/>
        <v>65.900000000000006</v>
      </c>
      <c r="R235" s="12">
        <f t="shared" si="81"/>
        <v>0</v>
      </c>
    </row>
    <row r="236" spans="1:18" ht="14.25" customHeight="1" x14ac:dyDescent="0.25">
      <c r="A236" s="157" t="s">
        <v>214</v>
      </c>
      <c r="B236" s="71" t="s">
        <v>900</v>
      </c>
      <c r="C236" s="120"/>
      <c r="D236" s="11">
        <v>256</v>
      </c>
      <c r="E236" s="226">
        <f t="shared" si="72"/>
        <v>0</v>
      </c>
      <c r="F236" s="227">
        <f t="shared" si="73"/>
        <v>78.125</v>
      </c>
      <c r="G236" s="226">
        <f t="shared" si="70"/>
        <v>102.88065843621399</v>
      </c>
      <c r="H236" s="12">
        <f t="shared" si="71"/>
        <v>51.440329218106996</v>
      </c>
      <c r="I236" s="16">
        <v>15.4</v>
      </c>
      <c r="J236" s="13">
        <f t="shared" si="74"/>
        <v>0</v>
      </c>
      <c r="K236" s="32">
        <f t="shared" si="75"/>
        <v>259.74025974025972</v>
      </c>
      <c r="L236" s="70">
        <f t="shared" si="76"/>
        <v>16.623376623376622</v>
      </c>
      <c r="M236" s="14">
        <v>0</v>
      </c>
      <c r="N236" s="15">
        <f t="shared" si="77"/>
        <v>0</v>
      </c>
      <c r="O236" s="151" t="str">
        <f t="shared" si="78"/>
        <v/>
      </c>
      <c r="P236" s="143" t="str">
        <f t="shared" si="79"/>
        <v/>
      </c>
      <c r="Q236" s="11">
        <f t="shared" si="80"/>
        <v>97.2</v>
      </c>
      <c r="R236" s="12">
        <f t="shared" si="81"/>
        <v>0</v>
      </c>
    </row>
    <row r="237" spans="1:18" ht="14.25" customHeight="1" x14ac:dyDescent="0.25">
      <c r="A237" s="157" t="s">
        <v>179</v>
      </c>
      <c r="B237" s="71" t="s">
        <v>900</v>
      </c>
      <c r="C237" s="120"/>
      <c r="D237" s="11">
        <v>131</v>
      </c>
      <c r="E237" s="226">
        <f t="shared" si="72"/>
        <v>0</v>
      </c>
      <c r="F237" s="227">
        <f t="shared" si="73"/>
        <v>152.67175572519085</v>
      </c>
      <c r="G237" s="226">
        <f t="shared" si="70"/>
        <v>286.53295128939828</v>
      </c>
      <c r="H237" s="12">
        <f t="shared" si="71"/>
        <v>143.26647564469914</v>
      </c>
      <c r="I237" s="16">
        <v>15.3</v>
      </c>
      <c r="J237" s="13">
        <f t="shared" si="74"/>
        <v>0</v>
      </c>
      <c r="K237" s="32">
        <f t="shared" si="75"/>
        <v>261.43790849673201</v>
      </c>
      <c r="L237" s="70">
        <f t="shared" si="76"/>
        <v>8.5620915032679736</v>
      </c>
      <c r="M237" s="14">
        <v>0</v>
      </c>
      <c r="N237" s="15">
        <f t="shared" si="77"/>
        <v>0</v>
      </c>
      <c r="O237" s="151" t="str">
        <f t="shared" si="78"/>
        <v/>
      </c>
      <c r="P237" s="143" t="str">
        <f t="shared" si="79"/>
        <v/>
      </c>
      <c r="Q237" s="11">
        <f t="shared" si="80"/>
        <v>34.9</v>
      </c>
      <c r="R237" s="12">
        <f t="shared" si="81"/>
        <v>0</v>
      </c>
    </row>
    <row r="238" spans="1:18" ht="14.25" customHeight="1" x14ac:dyDescent="0.25">
      <c r="A238" s="157" t="s">
        <v>180</v>
      </c>
      <c r="B238" s="71" t="s">
        <v>900</v>
      </c>
      <c r="C238" s="120"/>
      <c r="D238" s="11">
        <v>151</v>
      </c>
      <c r="E238" s="226">
        <f t="shared" si="72"/>
        <v>0</v>
      </c>
      <c r="F238" s="227">
        <f t="shared" si="73"/>
        <v>132.45033112582783</v>
      </c>
      <c r="G238" s="226">
        <f t="shared" si="70"/>
        <v>187.61726078799251</v>
      </c>
      <c r="H238" s="12">
        <f t="shared" si="71"/>
        <v>93.808630393996253</v>
      </c>
      <c r="I238" s="16">
        <v>11.1</v>
      </c>
      <c r="J238" s="13">
        <f t="shared" si="74"/>
        <v>0</v>
      </c>
      <c r="K238" s="32">
        <f t="shared" si="75"/>
        <v>360.36036036036035</v>
      </c>
      <c r="L238" s="70">
        <f t="shared" si="76"/>
        <v>13.603603603603604</v>
      </c>
      <c r="M238" s="14">
        <v>0</v>
      </c>
      <c r="N238" s="15">
        <f t="shared" si="77"/>
        <v>0</v>
      </c>
      <c r="O238" s="151" t="str">
        <f t="shared" si="78"/>
        <v/>
      </c>
      <c r="P238" s="143" t="str">
        <f t="shared" si="79"/>
        <v/>
      </c>
      <c r="Q238" s="11">
        <f t="shared" si="80"/>
        <v>53.3</v>
      </c>
      <c r="R238" s="12">
        <f t="shared" si="81"/>
        <v>0</v>
      </c>
    </row>
    <row r="239" spans="1:18" ht="14.25" customHeight="1" x14ac:dyDescent="0.25">
      <c r="A239" s="157" t="s">
        <v>181</v>
      </c>
      <c r="B239" s="71" t="s">
        <v>900</v>
      </c>
      <c r="C239" s="120"/>
      <c r="D239" s="11">
        <v>178</v>
      </c>
      <c r="E239" s="226">
        <f t="shared" si="72"/>
        <v>0</v>
      </c>
      <c r="F239" s="227">
        <f t="shared" si="73"/>
        <v>112.35955056179776</v>
      </c>
      <c r="G239" s="226">
        <f t="shared" si="70"/>
        <v>187.96992481203009</v>
      </c>
      <c r="H239" s="12">
        <f t="shared" si="71"/>
        <v>93.984962406015043</v>
      </c>
      <c r="I239" s="16">
        <v>17.899999999999999</v>
      </c>
      <c r="J239" s="13">
        <f t="shared" ref="J239:J270" si="82">I239*($C239/100)</f>
        <v>0</v>
      </c>
      <c r="K239" s="32">
        <f t="shared" ref="K239:K270" si="83">IF(((((40-$I$2)/I239)*100))&gt;9999,9999,(((40-$I$2)/I239)*100))</f>
        <v>223.46368715083801</v>
      </c>
      <c r="L239" s="70">
        <f t="shared" ref="L239:L270" si="84">IF(K239=9999,99.9,D239/I239)</f>
        <v>9.9441340782122918</v>
      </c>
      <c r="M239" s="14">
        <v>0</v>
      </c>
      <c r="N239" s="15">
        <f t="shared" ref="N239:N270" si="85">M239*($C239/100)</f>
        <v>0</v>
      </c>
      <c r="O239" s="151" t="str">
        <f t="shared" ref="O239:O270" si="86">IF(M239=0,"",IF(((((14-$M$2)/M239)*100))&gt;9999,"",(((14-$M$2)/M239)*100)))</f>
        <v/>
      </c>
      <c r="P239" s="143" t="str">
        <f t="shared" ref="P239:P270" si="87">IF(O239="","",D239/M239)</f>
        <v/>
      </c>
      <c r="Q239" s="11">
        <f t="shared" ref="Q239:Q270" si="88">(D239-(I239*4))/2</f>
        <v>53.2</v>
      </c>
      <c r="R239" s="12">
        <f t="shared" ref="R239:R270" si="89">(E239-(J239*4))/2</f>
        <v>0</v>
      </c>
    </row>
    <row r="240" spans="1:18" ht="14.25" customHeight="1" x14ac:dyDescent="0.25">
      <c r="A240" s="157" t="s">
        <v>182</v>
      </c>
      <c r="B240" s="71" t="s">
        <v>900</v>
      </c>
      <c r="C240" s="120"/>
      <c r="D240" s="11">
        <v>90.2</v>
      </c>
      <c r="E240" s="226">
        <f t="shared" si="72"/>
        <v>0</v>
      </c>
      <c r="F240" s="227">
        <f t="shared" si="73"/>
        <v>221.72949002217294</v>
      </c>
      <c r="G240" s="226">
        <f t="shared" si="70"/>
        <v>854.70085470085451</v>
      </c>
      <c r="H240" s="12">
        <f t="shared" si="71"/>
        <v>427.35042735042725</v>
      </c>
      <c r="I240" s="16">
        <v>16.7</v>
      </c>
      <c r="J240" s="13">
        <f t="shared" si="82"/>
        <v>0</v>
      </c>
      <c r="K240" s="32">
        <f t="shared" si="83"/>
        <v>239.52095808383237</v>
      </c>
      <c r="L240" s="70">
        <f t="shared" si="84"/>
        <v>5.4011976047904193</v>
      </c>
      <c r="M240" s="14">
        <v>0</v>
      </c>
      <c r="N240" s="15">
        <f t="shared" si="85"/>
        <v>0</v>
      </c>
      <c r="O240" s="151" t="str">
        <f t="shared" si="86"/>
        <v/>
      </c>
      <c r="P240" s="143" t="str">
        <f t="shared" si="87"/>
        <v/>
      </c>
      <c r="Q240" s="11">
        <f t="shared" si="88"/>
        <v>11.700000000000003</v>
      </c>
      <c r="R240" s="12">
        <f t="shared" si="89"/>
        <v>0</v>
      </c>
    </row>
    <row r="241" spans="1:18" ht="14.25" customHeight="1" x14ac:dyDescent="0.25">
      <c r="A241" s="157" t="s">
        <v>183</v>
      </c>
      <c r="B241" s="71" t="s">
        <v>900</v>
      </c>
      <c r="C241" s="120"/>
      <c r="D241" s="11">
        <v>90.3</v>
      </c>
      <c r="E241" s="226">
        <f t="shared" si="72"/>
        <v>0</v>
      </c>
      <c r="F241" s="227">
        <f t="shared" si="73"/>
        <v>221.48394241417498</v>
      </c>
      <c r="G241" s="226">
        <f t="shared" si="70"/>
        <v>823.04526748971205</v>
      </c>
      <c r="H241" s="12">
        <f t="shared" si="71"/>
        <v>411.52263374485602</v>
      </c>
      <c r="I241" s="16">
        <v>16.5</v>
      </c>
      <c r="J241" s="13">
        <f t="shared" si="82"/>
        <v>0</v>
      </c>
      <c r="K241" s="32">
        <f t="shared" si="83"/>
        <v>242.42424242424244</v>
      </c>
      <c r="L241" s="70">
        <f t="shared" si="84"/>
        <v>5.4727272727272727</v>
      </c>
      <c r="M241" s="14">
        <v>0</v>
      </c>
      <c r="N241" s="15">
        <f t="shared" si="85"/>
        <v>0</v>
      </c>
      <c r="O241" s="151" t="str">
        <f t="shared" si="86"/>
        <v/>
      </c>
      <c r="P241" s="143" t="str">
        <f t="shared" si="87"/>
        <v/>
      </c>
      <c r="Q241" s="11">
        <f t="shared" si="88"/>
        <v>12.149999999999999</v>
      </c>
      <c r="R241" s="12">
        <f t="shared" si="89"/>
        <v>0</v>
      </c>
    </row>
    <row r="242" spans="1:18" ht="14.25" customHeight="1" x14ac:dyDescent="0.25">
      <c r="A242" s="157" t="s">
        <v>184</v>
      </c>
      <c r="B242" s="71" t="s">
        <v>900</v>
      </c>
      <c r="C242" s="120"/>
      <c r="D242" s="11">
        <v>133</v>
      </c>
      <c r="E242" s="226">
        <f t="shared" si="72"/>
        <v>0</v>
      </c>
      <c r="F242" s="227">
        <f t="shared" si="73"/>
        <v>150.37593984962405</v>
      </c>
      <c r="G242" s="226">
        <f t="shared" si="70"/>
        <v>215.05376344086019</v>
      </c>
      <c r="H242" s="12">
        <f t="shared" si="71"/>
        <v>107.5268817204301</v>
      </c>
      <c r="I242" s="16">
        <v>10</v>
      </c>
      <c r="J242" s="13">
        <f t="shared" si="82"/>
        <v>0</v>
      </c>
      <c r="K242" s="32">
        <f t="shared" si="83"/>
        <v>400</v>
      </c>
      <c r="L242" s="70">
        <f t="shared" si="84"/>
        <v>13.3</v>
      </c>
      <c r="M242" s="14">
        <v>0</v>
      </c>
      <c r="N242" s="15">
        <f t="shared" si="85"/>
        <v>0</v>
      </c>
      <c r="O242" s="151" t="str">
        <f t="shared" si="86"/>
        <v/>
      </c>
      <c r="P242" s="143" t="str">
        <f t="shared" si="87"/>
        <v/>
      </c>
      <c r="Q242" s="11">
        <f t="shared" si="88"/>
        <v>46.5</v>
      </c>
      <c r="R242" s="12">
        <f t="shared" si="89"/>
        <v>0</v>
      </c>
    </row>
    <row r="243" spans="1:18" ht="14.25" customHeight="1" x14ac:dyDescent="0.25">
      <c r="A243" s="157" t="s">
        <v>185</v>
      </c>
      <c r="B243" s="71" t="s">
        <v>900</v>
      </c>
      <c r="C243" s="120"/>
      <c r="D243" s="11">
        <v>102</v>
      </c>
      <c r="E243" s="226">
        <f t="shared" si="72"/>
        <v>0</v>
      </c>
      <c r="F243" s="227">
        <f t="shared" si="73"/>
        <v>196.07843137254901</v>
      </c>
      <c r="G243" s="226">
        <f t="shared" si="70"/>
        <v>480.76923076923077</v>
      </c>
      <c r="H243" s="12">
        <f t="shared" si="71"/>
        <v>240.38461538461539</v>
      </c>
      <c r="I243" s="16">
        <v>15.1</v>
      </c>
      <c r="J243" s="13">
        <f t="shared" si="82"/>
        <v>0</v>
      </c>
      <c r="K243" s="32">
        <f t="shared" si="83"/>
        <v>264.90066225165566</v>
      </c>
      <c r="L243" s="70">
        <f t="shared" si="84"/>
        <v>6.7549668874172184</v>
      </c>
      <c r="M243" s="14">
        <v>0</v>
      </c>
      <c r="N243" s="15">
        <f t="shared" si="85"/>
        <v>0</v>
      </c>
      <c r="O243" s="151" t="str">
        <f t="shared" si="86"/>
        <v/>
      </c>
      <c r="P243" s="143" t="str">
        <f t="shared" si="87"/>
        <v/>
      </c>
      <c r="Q243" s="11">
        <f t="shared" si="88"/>
        <v>20.8</v>
      </c>
      <c r="R243" s="12">
        <f t="shared" si="89"/>
        <v>0</v>
      </c>
    </row>
    <row r="244" spans="1:18" ht="14.25" customHeight="1" x14ac:dyDescent="0.25">
      <c r="A244" s="157" t="s">
        <v>157</v>
      </c>
      <c r="B244" s="71" t="s">
        <v>900</v>
      </c>
      <c r="C244" s="120"/>
      <c r="D244" s="11">
        <v>154</v>
      </c>
      <c r="E244" s="226">
        <f t="shared" si="72"/>
        <v>0</v>
      </c>
      <c r="F244" s="227">
        <f t="shared" si="73"/>
        <v>129.87012987012986</v>
      </c>
      <c r="G244" s="226">
        <f t="shared" si="70"/>
        <v>337.83783783783781</v>
      </c>
      <c r="H244" s="12">
        <f t="shared" si="71"/>
        <v>168.91891891891891</v>
      </c>
      <c r="I244" s="16">
        <v>23.7</v>
      </c>
      <c r="J244" s="13">
        <f t="shared" si="82"/>
        <v>0</v>
      </c>
      <c r="K244" s="32">
        <f t="shared" si="83"/>
        <v>168.77637130801688</v>
      </c>
      <c r="L244" s="70">
        <f t="shared" si="84"/>
        <v>6.4978902953586504</v>
      </c>
      <c r="M244" s="14">
        <v>0</v>
      </c>
      <c r="N244" s="15">
        <f t="shared" si="85"/>
        <v>0</v>
      </c>
      <c r="O244" s="151" t="str">
        <f t="shared" si="86"/>
        <v/>
      </c>
      <c r="P244" s="143" t="str">
        <f t="shared" si="87"/>
        <v/>
      </c>
      <c r="Q244" s="11">
        <f t="shared" si="88"/>
        <v>29.6</v>
      </c>
      <c r="R244" s="12">
        <f t="shared" si="89"/>
        <v>0</v>
      </c>
    </row>
    <row r="245" spans="1:18" ht="14.25" customHeight="1" x14ac:dyDescent="0.25">
      <c r="A245" s="157" t="s">
        <v>145</v>
      </c>
      <c r="B245" s="71" t="s">
        <v>900</v>
      </c>
      <c r="C245" s="120"/>
      <c r="D245" s="11">
        <v>438</v>
      </c>
      <c r="E245" s="226">
        <f t="shared" si="72"/>
        <v>0</v>
      </c>
      <c r="F245" s="227">
        <f t="shared" si="73"/>
        <v>45.662100456621005</v>
      </c>
      <c r="G245" s="226">
        <f t="shared" si="70"/>
        <v>55.370985603543744</v>
      </c>
      <c r="H245" s="12">
        <f t="shared" si="71"/>
        <v>27.685492801771872</v>
      </c>
      <c r="I245" s="16">
        <v>19.2</v>
      </c>
      <c r="J245" s="13">
        <f t="shared" si="82"/>
        <v>0</v>
      </c>
      <c r="K245" s="32">
        <f t="shared" si="83"/>
        <v>208.33333333333334</v>
      </c>
      <c r="L245" s="70">
        <f t="shared" si="84"/>
        <v>22.8125</v>
      </c>
      <c r="M245" s="14">
        <v>0</v>
      </c>
      <c r="N245" s="15">
        <f t="shared" si="85"/>
        <v>0</v>
      </c>
      <c r="O245" s="151" t="str">
        <f t="shared" si="86"/>
        <v/>
      </c>
      <c r="P245" s="143" t="str">
        <f t="shared" si="87"/>
        <v/>
      </c>
      <c r="Q245" s="11">
        <f t="shared" si="88"/>
        <v>180.6</v>
      </c>
      <c r="R245" s="12">
        <f t="shared" si="89"/>
        <v>0</v>
      </c>
    </row>
    <row r="246" spans="1:18" ht="14.25" customHeight="1" x14ac:dyDescent="0.25">
      <c r="A246" s="157" t="s">
        <v>163</v>
      </c>
      <c r="B246" s="71" t="s">
        <v>900</v>
      </c>
      <c r="C246" s="120"/>
      <c r="D246" s="11">
        <v>232</v>
      </c>
      <c r="E246" s="226">
        <f t="shared" si="72"/>
        <v>0</v>
      </c>
      <c r="F246" s="227">
        <f t="shared" si="73"/>
        <v>86.206896551724128</v>
      </c>
      <c r="G246" s="226">
        <f t="shared" si="70"/>
        <v>122.85012285012284</v>
      </c>
      <c r="H246" s="12">
        <f t="shared" si="71"/>
        <v>61.425061425061422</v>
      </c>
      <c r="I246" s="16">
        <v>17.3</v>
      </c>
      <c r="J246" s="13">
        <f t="shared" si="82"/>
        <v>0</v>
      </c>
      <c r="K246" s="32">
        <f t="shared" si="83"/>
        <v>231.21387283236993</v>
      </c>
      <c r="L246" s="70">
        <f t="shared" si="84"/>
        <v>13.410404624277456</v>
      </c>
      <c r="M246" s="14">
        <v>0</v>
      </c>
      <c r="N246" s="15">
        <f t="shared" si="85"/>
        <v>0</v>
      </c>
      <c r="O246" s="151" t="str">
        <f t="shared" si="86"/>
        <v/>
      </c>
      <c r="P246" s="143" t="str">
        <f t="shared" si="87"/>
        <v/>
      </c>
      <c r="Q246" s="11">
        <f t="shared" si="88"/>
        <v>81.400000000000006</v>
      </c>
      <c r="R246" s="12">
        <f t="shared" si="89"/>
        <v>0</v>
      </c>
    </row>
    <row r="247" spans="1:18" ht="14.25" customHeight="1" x14ac:dyDescent="0.25">
      <c r="A247" s="157" t="s">
        <v>156</v>
      </c>
      <c r="B247" s="71" t="s">
        <v>900</v>
      </c>
      <c r="C247" s="120"/>
      <c r="D247" s="11">
        <v>162</v>
      </c>
      <c r="E247" s="226">
        <f t="shared" si="72"/>
        <v>0</v>
      </c>
      <c r="F247" s="227">
        <f t="shared" si="73"/>
        <v>123.45679012345678</v>
      </c>
      <c r="G247" s="226">
        <f t="shared" si="70"/>
        <v>238.0952380952381</v>
      </c>
      <c r="H247" s="12">
        <f t="shared" si="71"/>
        <v>119.04761904761905</v>
      </c>
      <c r="I247" s="16">
        <v>19.5</v>
      </c>
      <c r="J247" s="13">
        <f t="shared" si="82"/>
        <v>0</v>
      </c>
      <c r="K247" s="32">
        <f t="shared" si="83"/>
        <v>205.12820512820511</v>
      </c>
      <c r="L247" s="70">
        <f t="shared" si="84"/>
        <v>8.3076923076923084</v>
      </c>
      <c r="M247" s="14">
        <v>0</v>
      </c>
      <c r="N247" s="15">
        <f t="shared" si="85"/>
        <v>0</v>
      </c>
      <c r="O247" s="151" t="str">
        <f t="shared" si="86"/>
        <v/>
      </c>
      <c r="P247" s="143" t="str">
        <f t="shared" si="87"/>
        <v/>
      </c>
      <c r="Q247" s="11">
        <f t="shared" si="88"/>
        <v>42</v>
      </c>
      <c r="R247" s="12">
        <f t="shared" si="89"/>
        <v>0</v>
      </c>
    </row>
    <row r="248" spans="1:18" ht="14.25" customHeight="1" x14ac:dyDescent="0.25">
      <c r="A248" s="157" t="s">
        <v>213</v>
      </c>
      <c r="B248" s="71" t="s">
        <v>900</v>
      </c>
      <c r="C248" s="120"/>
      <c r="D248" s="11">
        <v>534</v>
      </c>
      <c r="E248" s="226">
        <f t="shared" si="72"/>
        <v>0</v>
      </c>
      <c r="F248" s="227">
        <f t="shared" si="73"/>
        <v>37.453183520599254</v>
      </c>
      <c r="G248" s="226">
        <f t="shared" si="70"/>
        <v>43.821209465381244</v>
      </c>
      <c r="H248" s="12">
        <f t="shared" si="71"/>
        <v>21.910604732690622</v>
      </c>
      <c r="I248" s="16">
        <v>19.399999999999999</v>
      </c>
      <c r="J248" s="13">
        <f t="shared" si="82"/>
        <v>0</v>
      </c>
      <c r="K248" s="32">
        <f t="shared" si="83"/>
        <v>206.18556701030931</v>
      </c>
      <c r="L248" s="70">
        <f t="shared" si="84"/>
        <v>27.52577319587629</v>
      </c>
      <c r="M248" s="14">
        <v>0</v>
      </c>
      <c r="N248" s="15">
        <f t="shared" si="85"/>
        <v>0</v>
      </c>
      <c r="O248" s="151" t="str">
        <f t="shared" si="86"/>
        <v/>
      </c>
      <c r="P248" s="143" t="str">
        <f t="shared" si="87"/>
        <v/>
      </c>
      <c r="Q248" s="11">
        <f t="shared" si="88"/>
        <v>228.2</v>
      </c>
      <c r="R248" s="12">
        <f t="shared" si="89"/>
        <v>0</v>
      </c>
    </row>
    <row r="249" spans="1:18" ht="14.25" customHeight="1" x14ac:dyDescent="0.25">
      <c r="A249" s="157" t="s">
        <v>159</v>
      </c>
      <c r="B249" s="71" t="s">
        <v>900</v>
      </c>
      <c r="C249" s="120"/>
      <c r="D249" s="11">
        <v>213</v>
      </c>
      <c r="E249" s="226">
        <f t="shared" si="72"/>
        <v>0</v>
      </c>
      <c r="F249" s="227">
        <f t="shared" si="73"/>
        <v>93.896713615023472</v>
      </c>
      <c r="G249" s="226">
        <f t="shared" si="70"/>
        <v>146.41288433382138</v>
      </c>
      <c r="H249" s="12">
        <f t="shared" si="71"/>
        <v>73.206442166910691</v>
      </c>
      <c r="I249" s="16">
        <v>19.100000000000001</v>
      </c>
      <c r="J249" s="13">
        <f t="shared" si="82"/>
        <v>0</v>
      </c>
      <c r="K249" s="32">
        <f t="shared" si="83"/>
        <v>209.42408376963351</v>
      </c>
      <c r="L249" s="70">
        <f t="shared" si="84"/>
        <v>11.151832460732983</v>
      </c>
      <c r="M249" s="14">
        <v>0</v>
      </c>
      <c r="N249" s="15">
        <f t="shared" si="85"/>
        <v>0</v>
      </c>
      <c r="O249" s="151" t="str">
        <f t="shared" si="86"/>
        <v/>
      </c>
      <c r="P249" s="143" t="str">
        <f t="shared" si="87"/>
        <v/>
      </c>
      <c r="Q249" s="11">
        <f t="shared" si="88"/>
        <v>68.3</v>
      </c>
      <c r="R249" s="12">
        <f t="shared" si="89"/>
        <v>0</v>
      </c>
    </row>
    <row r="250" spans="1:18" ht="14.25" customHeight="1" x14ac:dyDescent="0.25">
      <c r="A250" s="157" t="s">
        <v>495</v>
      </c>
      <c r="B250" s="71" t="s">
        <v>900</v>
      </c>
      <c r="C250" s="120"/>
      <c r="D250" s="11">
        <v>120</v>
      </c>
      <c r="E250" s="226">
        <f t="shared" si="72"/>
        <v>0</v>
      </c>
      <c r="F250" s="227">
        <f t="shared" si="73"/>
        <v>166.66666666666669</v>
      </c>
      <c r="G250" s="226">
        <f t="shared" si="70"/>
        <v>431.03448275862064</v>
      </c>
      <c r="H250" s="12">
        <f t="shared" si="71"/>
        <v>215.51724137931032</v>
      </c>
      <c r="I250" s="16">
        <v>18.399999999999999</v>
      </c>
      <c r="J250" s="13">
        <f t="shared" si="82"/>
        <v>0</v>
      </c>
      <c r="K250" s="32">
        <f t="shared" si="83"/>
        <v>217.39130434782612</v>
      </c>
      <c r="L250" s="70">
        <f t="shared" si="84"/>
        <v>6.5217391304347831</v>
      </c>
      <c r="M250" s="14">
        <v>0</v>
      </c>
      <c r="N250" s="15">
        <f t="shared" si="85"/>
        <v>0</v>
      </c>
      <c r="O250" s="151" t="str">
        <f t="shared" si="86"/>
        <v/>
      </c>
      <c r="P250" s="143" t="str">
        <f t="shared" si="87"/>
        <v/>
      </c>
      <c r="Q250" s="11">
        <f t="shared" si="88"/>
        <v>23.200000000000003</v>
      </c>
      <c r="R250" s="12">
        <f t="shared" si="89"/>
        <v>0</v>
      </c>
    </row>
    <row r="251" spans="1:18" ht="14.25" customHeight="1" x14ac:dyDescent="0.25">
      <c r="A251" s="157" t="s">
        <v>164</v>
      </c>
      <c r="B251" s="71" t="s">
        <v>900</v>
      </c>
      <c r="C251" s="120"/>
      <c r="D251" s="11">
        <v>375</v>
      </c>
      <c r="E251" s="226">
        <f t="shared" si="72"/>
        <v>0</v>
      </c>
      <c r="F251" s="227">
        <f t="shared" si="73"/>
        <v>53.333333333333336</v>
      </c>
      <c r="G251" s="226">
        <f t="shared" si="70"/>
        <v>98.911968348170134</v>
      </c>
      <c r="H251" s="12">
        <f t="shared" si="71"/>
        <v>49.455984174085067</v>
      </c>
      <c r="I251" s="16">
        <v>43.2</v>
      </c>
      <c r="J251" s="13">
        <f t="shared" si="82"/>
        <v>0</v>
      </c>
      <c r="K251" s="32">
        <f t="shared" si="83"/>
        <v>92.592592592592581</v>
      </c>
      <c r="L251" s="70">
        <f t="shared" si="84"/>
        <v>8.6805555555555554</v>
      </c>
      <c r="M251" s="14">
        <v>0</v>
      </c>
      <c r="N251" s="15">
        <f t="shared" si="85"/>
        <v>0</v>
      </c>
      <c r="O251" s="151" t="str">
        <f t="shared" si="86"/>
        <v/>
      </c>
      <c r="P251" s="143" t="str">
        <f t="shared" si="87"/>
        <v/>
      </c>
      <c r="Q251" s="11">
        <f t="shared" si="88"/>
        <v>101.1</v>
      </c>
      <c r="R251" s="12">
        <f t="shared" si="89"/>
        <v>0</v>
      </c>
    </row>
    <row r="252" spans="1:18" s="9" customFormat="1" ht="14.25" customHeight="1" x14ac:dyDescent="0.25">
      <c r="A252" s="157" t="s">
        <v>158</v>
      </c>
      <c r="B252" s="71" t="s">
        <v>900</v>
      </c>
      <c r="C252" s="120"/>
      <c r="D252" s="11">
        <v>136</v>
      </c>
      <c r="E252" s="226">
        <f t="shared" si="72"/>
        <v>0</v>
      </c>
      <c r="F252" s="227">
        <f t="shared" si="73"/>
        <v>147.05882352941177</v>
      </c>
      <c r="G252" s="226">
        <f t="shared" si="70"/>
        <v>396.82539682539681</v>
      </c>
      <c r="H252" s="12">
        <f t="shared" si="71"/>
        <v>198.4126984126984</v>
      </c>
      <c r="I252" s="16">
        <v>21.4</v>
      </c>
      <c r="J252" s="13">
        <f t="shared" si="82"/>
        <v>0</v>
      </c>
      <c r="K252" s="32">
        <f t="shared" si="83"/>
        <v>186.9158878504673</v>
      </c>
      <c r="L252" s="70">
        <f t="shared" si="84"/>
        <v>6.3551401869158886</v>
      </c>
      <c r="M252" s="14">
        <v>0</v>
      </c>
      <c r="N252" s="15">
        <f t="shared" si="85"/>
        <v>0</v>
      </c>
      <c r="O252" s="151" t="str">
        <f t="shared" si="86"/>
        <v/>
      </c>
      <c r="P252" s="143" t="str">
        <f t="shared" si="87"/>
        <v/>
      </c>
      <c r="Q252" s="11">
        <f t="shared" si="88"/>
        <v>25.200000000000003</v>
      </c>
      <c r="R252" s="12">
        <f t="shared" si="89"/>
        <v>0</v>
      </c>
    </row>
    <row r="253" spans="1:18" ht="14.25" customHeight="1" x14ac:dyDescent="0.25">
      <c r="A253" s="157" t="s">
        <v>146</v>
      </c>
      <c r="B253" s="71" t="s">
        <v>900</v>
      </c>
      <c r="C253" s="120"/>
      <c r="D253" s="11">
        <v>114</v>
      </c>
      <c r="E253" s="226">
        <f t="shared" si="72"/>
        <v>0</v>
      </c>
      <c r="F253" s="227">
        <f t="shared" si="73"/>
        <v>175.43859649122805</v>
      </c>
      <c r="G253" s="226">
        <f t="shared" si="70"/>
        <v>724.63768115942037</v>
      </c>
      <c r="H253" s="12">
        <f t="shared" si="71"/>
        <v>362.31884057971018</v>
      </c>
      <c r="I253" s="16">
        <v>21.6</v>
      </c>
      <c r="J253" s="13">
        <f t="shared" si="82"/>
        <v>0</v>
      </c>
      <c r="K253" s="32">
        <f t="shared" si="83"/>
        <v>185.18518518518516</v>
      </c>
      <c r="L253" s="70">
        <f t="shared" si="84"/>
        <v>5.2777777777777777</v>
      </c>
      <c r="M253" s="14">
        <v>0</v>
      </c>
      <c r="N253" s="15">
        <f t="shared" si="85"/>
        <v>0</v>
      </c>
      <c r="O253" s="151" t="str">
        <f t="shared" si="86"/>
        <v/>
      </c>
      <c r="P253" s="143" t="str">
        <f t="shared" si="87"/>
        <v/>
      </c>
      <c r="Q253" s="11">
        <f t="shared" si="88"/>
        <v>13.799999999999997</v>
      </c>
      <c r="R253" s="12">
        <f t="shared" si="89"/>
        <v>0</v>
      </c>
    </row>
    <row r="254" spans="1:18" ht="14.25" customHeight="1" x14ac:dyDescent="0.25">
      <c r="A254" s="157" t="s">
        <v>147</v>
      </c>
      <c r="B254" s="71" t="s">
        <v>900</v>
      </c>
      <c r="C254" s="120"/>
      <c r="D254" s="11">
        <v>348</v>
      </c>
      <c r="E254" s="226">
        <f t="shared" si="72"/>
        <v>0</v>
      </c>
      <c r="F254" s="227">
        <f t="shared" si="73"/>
        <v>57.47126436781609</v>
      </c>
      <c r="G254" s="226">
        <f t="shared" si="70"/>
        <v>80.645161290322577</v>
      </c>
      <c r="H254" s="12">
        <f t="shared" si="71"/>
        <v>40.322580645161288</v>
      </c>
      <c r="I254" s="16">
        <v>25</v>
      </c>
      <c r="J254" s="13">
        <f t="shared" si="82"/>
        <v>0</v>
      </c>
      <c r="K254" s="32">
        <f t="shared" si="83"/>
        <v>160</v>
      </c>
      <c r="L254" s="70">
        <f t="shared" si="84"/>
        <v>13.92</v>
      </c>
      <c r="M254" s="14">
        <v>0</v>
      </c>
      <c r="N254" s="15">
        <f t="shared" si="85"/>
        <v>0</v>
      </c>
      <c r="O254" s="151" t="str">
        <f t="shared" si="86"/>
        <v/>
      </c>
      <c r="P254" s="143" t="str">
        <f t="shared" si="87"/>
        <v/>
      </c>
      <c r="Q254" s="11">
        <f t="shared" si="88"/>
        <v>124</v>
      </c>
      <c r="R254" s="12">
        <f t="shared" si="89"/>
        <v>0</v>
      </c>
    </row>
    <row r="255" spans="1:18" ht="14.25" customHeight="1" x14ac:dyDescent="0.25">
      <c r="A255" s="157" t="s">
        <v>148</v>
      </c>
      <c r="B255" s="71" t="s">
        <v>900</v>
      </c>
      <c r="C255" s="120"/>
      <c r="D255" s="11">
        <v>256</v>
      </c>
      <c r="E255" s="226">
        <f t="shared" si="72"/>
        <v>0</v>
      </c>
      <c r="F255" s="227">
        <f t="shared" si="73"/>
        <v>78.125</v>
      </c>
      <c r="G255" s="226">
        <f t="shared" si="70"/>
        <v>87.565674255691761</v>
      </c>
      <c r="H255" s="12">
        <f t="shared" si="71"/>
        <v>43.78283712784588</v>
      </c>
      <c r="I255" s="16">
        <v>6.9</v>
      </c>
      <c r="J255" s="13">
        <f t="shared" si="82"/>
        <v>0</v>
      </c>
      <c r="K255" s="32">
        <f t="shared" si="83"/>
        <v>579.71014492753625</v>
      </c>
      <c r="L255" s="70">
        <f t="shared" si="84"/>
        <v>37.10144927536232</v>
      </c>
      <c r="M255" s="14">
        <v>1.3</v>
      </c>
      <c r="N255" s="15">
        <f t="shared" si="85"/>
        <v>0</v>
      </c>
      <c r="O255" s="151">
        <f t="shared" si="86"/>
        <v>1076.9230769230769</v>
      </c>
      <c r="P255" s="143">
        <f t="shared" si="87"/>
        <v>196.92307692307691</v>
      </c>
      <c r="Q255" s="11">
        <f t="shared" si="88"/>
        <v>114.2</v>
      </c>
      <c r="R255" s="12">
        <f t="shared" si="89"/>
        <v>0</v>
      </c>
    </row>
    <row r="256" spans="1:18" ht="14.25" customHeight="1" x14ac:dyDescent="0.25">
      <c r="A256" s="157" t="s">
        <v>149</v>
      </c>
      <c r="B256" s="71" t="s">
        <v>900</v>
      </c>
      <c r="C256" s="120"/>
      <c r="D256" s="11">
        <v>266</v>
      </c>
      <c r="E256" s="226">
        <f t="shared" si="72"/>
        <v>0</v>
      </c>
      <c r="F256" s="227">
        <f t="shared" si="73"/>
        <v>75.187969924812023</v>
      </c>
      <c r="G256" s="226">
        <f t="shared" si="70"/>
        <v>91.575091575091577</v>
      </c>
      <c r="H256" s="12">
        <f t="shared" si="71"/>
        <v>45.787545787545788</v>
      </c>
      <c r="I256" s="16">
        <v>11.9</v>
      </c>
      <c r="J256" s="13">
        <f t="shared" si="82"/>
        <v>0</v>
      </c>
      <c r="K256" s="32">
        <f t="shared" si="83"/>
        <v>336.1344537815126</v>
      </c>
      <c r="L256" s="70">
        <f t="shared" si="84"/>
        <v>22.352941176470587</v>
      </c>
      <c r="M256" s="14">
        <v>0</v>
      </c>
      <c r="N256" s="15">
        <f t="shared" si="85"/>
        <v>0</v>
      </c>
      <c r="O256" s="151" t="str">
        <f t="shared" si="86"/>
        <v/>
      </c>
      <c r="P256" s="143" t="str">
        <f t="shared" si="87"/>
        <v/>
      </c>
      <c r="Q256" s="11">
        <f t="shared" si="88"/>
        <v>109.2</v>
      </c>
      <c r="R256" s="12">
        <f t="shared" si="89"/>
        <v>0</v>
      </c>
    </row>
    <row r="257" spans="1:18" ht="14.25" customHeight="1" x14ac:dyDescent="0.25">
      <c r="A257" s="157" t="s">
        <v>150</v>
      </c>
      <c r="B257" s="71" t="s">
        <v>900</v>
      </c>
      <c r="C257" s="120"/>
      <c r="D257" s="11">
        <v>471</v>
      </c>
      <c r="E257" s="226">
        <f t="shared" si="72"/>
        <v>0</v>
      </c>
      <c r="F257" s="227">
        <f t="shared" si="73"/>
        <v>42.462845010615716</v>
      </c>
      <c r="G257" s="226">
        <f t="shared" si="70"/>
        <v>47.50593824228028</v>
      </c>
      <c r="H257" s="12">
        <f t="shared" si="71"/>
        <v>23.75296912114014</v>
      </c>
      <c r="I257" s="16">
        <v>12.5</v>
      </c>
      <c r="J257" s="13">
        <f t="shared" si="82"/>
        <v>0</v>
      </c>
      <c r="K257" s="32">
        <f t="shared" si="83"/>
        <v>320</v>
      </c>
      <c r="L257" s="70">
        <f t="shared" si="84"/>
        <v>37.68</v>
      </c>
      <c r="M257" s="14">
        <v>0</v>
      </c>
      <c r="N257" s="15">
        <f t="shared" si="85"/>
        <v>0</v>
      </c>
      <c r="O257" s="151" t="str">
        <f t="shared" si="86"/>
        <v/>
      </c>
      <c r="P257" s="143" t="str">
        <f t="shared" si="87"/>
        <v/>
      </c>
      <c r="Q257" s="11">
        <f t="shared" si="88"/>
        <v>210.5</v>
      </c>
      <c r="R257" s="12">
        <f t="shared" si="89"/>
        <v>0</v>
      </c>
    </row>
    <row r="258" spans="1:18" ht="14.25" customHeight="1" x14ac:dyDescent="0.25">
      <c r="A258" s="157" t="s">
        <v>154</v>
      </c>
      <c r="B258" s="71" t="s">
        <v>900</v>
      </c>
      <c r="C258" s="120"/>
      <c r="D258" s="11">
        <v>324</v>
      </c>
      <c r="E258" s="226">
        <f t="shared" si="72"/>
        <v>0</v>
      </c>
      <c r="F258" s="227">
        <f t="shared" si="73"/>
        <v>61.728395061728392</v>
      </c>
      <c r="G258" s="226">
        <f t="shared" si="70"/>
        <v>72.358900144717808</v>
      </c>
      <c r="H258" s="12">
        <f t="shared" si="71"/>
        <v>36.179450072358904</v>
      </c>
      <c r="I258" s="16">
        <v>11.9</v>
      </c>
      <c r="J258" s="13">
        <f t="shared" si="82"/>
        <v>0</v>
      </c>
      <c r="K258" s="32">
        <f t="shared" si="83"/>
        <v>336.1344537815126</v>
      </c>
      <c r="L258" s="70">
        <f t="shared" si="84"/>
        <v>27.22689075630252</v>
      </c>
      <c r="M258" s="14">
        <v>0</v>
      </c>
      <c r="N258" s="15">
        <f t="shared" si="85"/>
        <v>0</v>
      </c>
      <c r="O258" s="151" t="str">
        <f t="shared" si="86"/>
        <v/>
      </c>
      <c r="P258" s="143" t="str">
        <f t="shared" si="87"/>
        <v/>
      </c>
      <c r="Q258" s="11">
        <f t="shared" si="88"/>
        <v>138.19999999999999</v>
      </c>
      <c r="R258" s="12">
        <f t="shared" si="89"/>
        <v>0</v>
      </c>
    </row>
    <row r="259" spans="1:18" ht="14.25" customHeight="1" x14ac:dyDescent="0.25">
      <c r="A259" s="157" t="s">
        <v>165</v>
      </c>
      <c r="B259" s="71" t="s">
        <v>900</v>
      </c>
      <c r="C259" s="120"/>
      <c r="D259" s="11">
        <v>227</v>
      </c>
      <c r="E259" s="226">
        <f t="shared" si="72"/>
        <v>0</v>
      </c>
      <c r="F259" s="227">
        <f t="shared" si="73"/>
        <v>88.105726872246692</v>
      </c>
      <c r="G259" s="226">
        <f t="shared" si="70"/>
        <v>129.366106080207</v>
      </c>
      <c r="H259" s="12">
        <f t="shared" si="71"/>
        <v>64.683053040103502</v>
      </c>
      <c r="I259" s="16">
        <v>18.100000000000001</v>
      </c>
      <c r="J259" s="13">
        <f t="shared" si="82"/>
        <v>0</v>
      </c>
      <c r="K259" s="32">
        <f t="shared" si="83"/>
        <v>220.99447513812152</v>
      </c>
      <c r="L259" s="70">
        <f t="shared" si="84"/>
        <v>12.541436464088397</v>
      </c>
      <c r="M259" s="14">
        <v>0</v>
      </c>
      <c r="N259" s="15">
        <f t="shared" si="85"/>
        <v>0</v>
      </c>
      <c r="O259" s="151" t="str">
        <f t="shared" si="86"/>
        <v/>
      </c>
      <c r="P259" s="143" t="str">
        <f t="shared" si="87"/>
        <v/>
      </c>
      <c r="Q259" s="11">
        <f t="shared" si="88"/>
        <v>77.3</v>
      </c>
      <c r="R259" s="12">
        <f t="shared" si="89"/>
        <v>0</v>
      </c>
    </row>
    <row r="260" spans="1:18" ht="14.25" customHeight="1" x14ac:dyDescent="0.25">
      <c r="A260" s="157" t="s">
        <v>1064</v>
      </c>
      <c r="B260" s="71" t="s">
        <v>900</v>
      </c>
      <c r="C260" s="120"/>
      <c r="D260" s="11">
        <v>157</v>
      </c>
      <c r="E260" s="226">
        <f t="shared" si="72"/>
        <v>0</v>
      </c>
      <c r="F260" s="227">
        <f t="shared" si="73"/>
        <v>127.38853503184713</v>
      </c>
      <c r="G260" s="226">
        <f t="shared" si="70"/>
        <v>262.46719160104988</v>
      </c>
      <c r="H260" s="12">
        <f t="shared" si="71"/>
        <v>131.23359580052494</v>
      </c>
      <c r="I260" s="16">
        <v>20.2</v>
      </c>
      <c r="J260" s="13">
        <f t="shared" si="82"/>
        <v>0</v>
      </c>
      <c r="K260" s="32">
        <f t="shared" si="83"/>
        <v>198.01980198019803</v>
      </c>
      <c r="L260" s="70">
        <f t="shared" si="84"/>
        <v>7.772277227722773</v>
      </c>
      <c r="M260" s="14">
        <v>0</v>
      </c>
      <c r="N260" s="15">
        <f t="shared" si="85"/>
        <v>0</v>
      </c>
      <c r="O260" s="151" t="str">
        <f t="shared" si="86"/>
        <v/>
      </c>
      <c r="P260" s="143" t="str">
        <f t="shared" si="87"/>
        <v/>
      </c>
      <c r="Q260" s="11">
        <f t="shared" si="88"/>
        <v>38.1</v>
      </c>
      <c r="R260" s="12">
        <f t="shared" si="89"/>
        <v>0</v>
      </c>
    </row>
    <row r="261" spans="1:18" ht="14.25" customHeight="1" x14ac:dyDescent="0.25">
      <c r="A261" s="157" t="s">
        <v>187</v>
      </c>
      <c r="B261" s="71" t="s">
        <v>900</v>
      </c>
      <c r="C261" s="120"/>
      <c r="D261" s="11">
        <v>114</v>
      </c>
      <c r="E261" s="226">
        <f t="shared" si="72"/>
        <v>0</v>
      </c>
      <c r="F261" s="227">
        <f t="shared" si="73"/>
        <v>175.43859649122805</v>
      </c>
      <c r="G261" s="226">
        <f t="shared" si="70"/>
        <v>625</v>
      </c>
      <c r="H261" s="12">
        <f t="shared" si="71"/>
        <v>312.5</v>
      </c>
      <c r="I261" s="16">
        <v>20.5</v>
      </c>
      <c r="J261" s="13">
        <f t="shared" si="82"/>
        <v>0</v>
      </c>
      <c r="K261" s="32">
        <f t="shared" si="83"/>
        <v>195.1219512195122</v>
      </c>
      <c r="L261" s="70">
        <f t="shared" si="84"/>
        <v>5.5609756097560972</v>
      </c>
      <c r="M261" s="14">
        <v>0</v>
      </c>
      <c r="N261" s="15">
        <f t="shared" si="85"/>
        <v>0</v>
      </c>
      <c r="O261" s="151" t="str">
        <f t="shared" si="86"/>
        <v/>
      </c>
      <c r="P261" s="143" t="str">
        <f t="shared" si="87"/>
        <v/>
      </c>
      <c r="Q261" s="11">
        <f t="shared" si="88"/>
        <v>16</v>
      </c>
      <c r="R261" s="12">
        <f t="shared" si="89"/>
        <v>0</v>
      </c>
    </row>
    <row r="262" spans="1:18" ht="14.25" customHeight="1" x14ac:dyDescent="0.25">
      <c r="A262" s="157" t="s">
        <v>186</v>
      </c>
      <c r="B262" s="71" t="s">
        <v>900</v>
      </c>
      <c r="C262" s="120"/>
      <c r="D262" s="11">
        <v>105</v>
      </c>
      <c r="E262" s="226">
        <f t="shared" si="72"/>
        <v>0</v>
      </c>
      <c r="F262" s="227">
        <f t="shared" si="73"/>
        <v>190.47619047619045</v>
      </c>
      <c r="G262" s="226" t="str">
        <f t="shared" si="70"/>
        <v/>
      </c>
      <c r="H262" s="12" t="str">
        <f t="shared" si="71"/>
        <v/>
      </c>
      <c r="I262" s="16">
        <v>24.1</v>
      </c>
      <c r="J262" s="13">
        <f t="shared" si="82"/>
        <v>0</v>
      </c>
      <c r="K262" s="32">
        <f t="shared" si="83"/>
        <v>165.97510373443981</v>
      </c>
      <c r="L262" s="70">
        <f t="shared" si="84"/>
        <v>4.3568464730290453</v>
      </c>
      <c r="M262" s="14">
        <v>0</v>
      </c>
      <c r="N262" s="15">
        <f t="shared" si="85"/>
        <v>0</v>
      </c>
      <c r="O262" s="151" t="str">
        <f t="shared" si="86"/>
        <v/>
      </c>
      <c r="P262" s="143" t="str">
        <f t="shared" si="87"/>
        <v/>
      </c>
      <c r="Q262" s="11">
        <f t="shared" si="88"/>
        <v>4.2999999999999972</v>
      </c>
      <c r="R262" s="12">
        <f t="shared" si="89"/>
        <v>0</v>
      </c>
    </row>
    <row r="263" spans="1:18" ht="14.25" customHeight="1" x14ac:dyDescent="0.25">
      <c r="A263" s="157" t="s">
        <v>1076</v>
      </c>
      <c r="B263" s="71" t="s">
        <v>1075</v>
      </c>
      <c r="C263" s="120"/>
      <c r="D263" s="11">
        <v>84</v>
      </c>
      <c r="E263" s="226">
        <f t="shared" si="72"/>
        <v>0</v>
      </c>
      <c r="F263" s="227">
        <f t="shared" si="73"/>
        <v>238.0952380952381</v>
      </c>
      <c r="G263" s="226" t="str">
        <f t="shared" si="70"/>
        <v/>
      </c>
      <c r="H263" s="12">
        <f t="shared" si="71"/>
        <v>806.4516129032254</v>
      </c>
      <c r="I263" s="16">
        <v>17.899999999999999</v>
      </c>
      <c r="J263" s="13">
        <f t="shared" si="82"/>
        <v>0</v>
      </c>
      <c r="K263" s="32">
        <f t="shared" si="83"/>
        <v>223.46368715083801</v>
      </c>
      <c r="L263" s="70">
        <f t="shared" si="84"/>
        <v>4.6927374301675977</v>
      </c>
      <c r="M263" s="14">
        <v>0</v>
      </c>
      <c r="N263" s="15">
        <f t="shared" si="85"/>
        <v>0</v>
      </c>
      <c r="O263" s="151" t="str">
        <f t="shared" si="86"/>
        <v/>
      </c>
      <c r="P263" s="143" t="str">
        <f t="shared" si="87"/>
        <v/>
      </c>
      <c r="Q263" s="11">
        <f t="shared" si="88"/>
        <v>6.2000000000000028</v>
      </c>
      <c r="R263" s="12">
        <f t="shared" si="89"/>
        <v>0</v>
      </c>
    </row>
    <row r="264" spans="1:18" ht="14.25" customHeight="1" x14ac:dyDescent="0.25">
      <c r="A264" s="157" t="s">
        <v>162</v>
      </c>
      <c r="B264" s="71" t="s">
        <v>900</v>
      </c>
      <c r="C264" s="120"/>
      <c r="D264" s="11">
        <v>157</v>
      </c>
      <c r="E264" s="226">
        <f t="shared" si="72"/>
        <v>0</v>
      </c>
      <c r="F264" s="227">
        <f t="shared" si="73"/>
        <v>127.38853503184713</v>
      </c>
      <c r="G264" s="226">
        <f t="shared" si="70"/>
        <v>262.46719160104988</v>
      </c>
      <c r="H264" s="12">
        <f t="shared" si="71"/>
        <v>131.23359580052494</v>
      </c>
      <c r="I264" s="16">
        <v>20.2</v>
      </c>
      <c r="J264" s="13">
        <f t="shared" si="82"/>
        <v>0</v>
      </c>
      <c r="K264" s="32">
        <f t="shared" si="83"/>
        <v>198.01980198019803</v>
      </c>
      <c r="L264" s="70">
        <f t="shared" si="84"/>
        <v>7.772277227722773</v>
      </c>
      <c r="M264" s="14">
        <v>0</v>
      </c>
      <c r="N264" s="15">
        <f t="shared" si="85"/>
        <v>0</v>
      </c>
      <c r="O264" s="151" t="str">
        <f t="shared" si="86"/>
        <v/>
      </c>
      <c r="P264" s="143" t="str">
        <f t="shared" si="87"/>
        <v/>
      </c>
      <c r="Q264" s="11">
        <f t="shared" si="88"/>
        <v>38.1</v>
      </c>
      <c r="R264" s="12">
        <f t="shared" si="89"/>
        <v>0</v>
      </c>
    </row>
    <row r="265" spans="1:18" ht="14.25" customHeight="1" x14ac:dyDescent="0.25">
      <c r="A265" s="157" t="s">
        <v>212</v>
      </c>
      <c r="B265" s="71" t="s">
        <v>900</v>
      </c>
      <c r="C265" s="120"/>
      <c r="D265" s="11">
        <v>217</v>
      </c>
      <c r="E265" s="226">
        <f t="shared" si="72"/>
        <v>0</v>
      </c>
      <c r="F265" s="227">
        <f t="shared" si="73"/>
        <v>92.165898617511516</v>
      </c>
      <c r="G265" s="226">
        <f t="shared" si="70"/>
        <v>139.08205841446454</v>
      </c>
      <c r="H265" s="12">
        <f t="shared" si="71"/>
        <v>69.54102920723227</v>
      </c>
      <c r="I265" s="16">
        <v>18.3</v>
      </c>
      <c r="J265" s="13">
        <f t="shared" si="82"/>
        <v>0</v>
      </c>
      <c r="K265" s="32">
        <f t="shared" si="83"/>
        <v>218.57923497267757</v>
      </c>
      <c r="L265" s="70">
        <f t="shared" si="84"/>
        <v>11.857923497267759</v>
      </c>
      <c r="M265" s="14">
        <v>0</v>
      </c>
      <c r="N265" s="15">
        <f t="shared" si="85"/>
        <v>0</v>
      </c>
      <c r="O265" s="151" t="str">
        <f t="shared" si="86"/>
        <v/>
      </c>
      <c r="P265" s="143" t="str">
        <f t="shared" si="87"/>
        <v/>
      </c>
      <c r="Q265" s="11">
        <f t="shared" si="88"/>
        <v>71.900000000000006</v>
      </c>
      <c r="R265" s="12">
        <f t="shared" si="89"/>
        <v>0</v>
      </c>
    </row>
    <row r="266" spans="1:18" ht="14.25" customHeight="1" x14ac:dyDescent="0.25">
      <c r="A266" s="157" t="s">
        <v>1063</v>
      </c>
      <c r="B266" s="71" t="s">
        <v>900</v>
      </c>
      <c r="C266" s="120"/>
      <c r="D266" s="11">
        <v>234</v>
      </c>
      <c r="E266" s="226">
        <f t="shared" si="72"/>
        <v>0</v>
      </c>
      <c r="F266" s="227">
        <f t="shared" si="73"/>
        <v>85.470085470085465</v>
      </c>
      <c r="G266" s="226">
        <f t="shared" ref="G266:G329" si="90">IF(D266=0,"",IF((IF($G$2&gt;=200,0,(((200-$G$2)/($D266-($I266*4))*100))))&gt;999,"",IF($G$2&gt;=200,0,(((200-$G$2)/($D266-($I266*4))*100)))))</f>
        <v>136.98630136986301</v>
      </c>
      <c r="H266" s="12">
        <f t="shared" ref="H266:H329" si="91">IF(D266=0,"",IF((IF($G$2&gt;=100,0,(((100-$G$2)/($D266-($I266*4))*100))))&gt;999,"",IF($G$2&gt;=100,0,(((100-$G$2)/($D266-($I266*4))*100)))))</f>
        <v>68.493150684931507</v>
      </c>
      <c r="I266" s="16">
        <v>22</v>
      </c>
      <c r="J266" s="13">
        <f t="shared" si="82"/>
        <v>0</v>
      </c>
      <c r="K266" s="32">
        <f t="shared" si="83"/>
        <v>181.81818181818181</v>
      </c>
      <c r="L266" s="70">
        <f t="shared" si="84"/>
        <v>10.636363636363637</v>
      </c>
      <c r="M266" s="14">
        <v>0</v>
      </c>
      <c r="N266" s="15">
        <f t="shared" si="85"/>
        <v>0</v>
      </c>
      <c r="O266" s="151" t="str">
        <f t="shared" si="86"/>
        <v/>
      </c>
      <c r="P266" s="143" t="str">
        <f t="shared" si="87"/>
        <v/>
      </c>
      <c r="Q266" s="11">
        <f t="shared" si="88"/>
        <v>73</v>
      </c>
      <c r="R266" s="12">
        <f t="shared" si="89"/>
        <v>0</v>
      </c>
    </row>
    <row r="267" spans="1:18" ht="14.25" customHeight="1" x14ac:dyDescent="0.25">
      <c r="A267" s="157" t="s">
        <v>188</v>
      </c>
      <c r="B267" s="71" t="s">
        <v>900</v>
      </c>
      <c r="C267" s="120"/>
      <c r="D267" s="11">
        <v>136</v>
      </c>
      <c r="E267" s="226">
        <f t="shared" si="72"/>
        <v>0</v>
      </c>
      <c r="F267" s="227">
        <f t="shared" si="73"/>
        <v>147.05882352941177</v>
      </c>
      <c r="G267" s="226">
        <f t="shared" si="90"/>
        <v>420.1680672268908</v>
      </c>
      <c r="H267" s="12">
        <f t="shared" si="91"/>
        <v>210.0840336134454</v>
      </c>
      <c r="I267" s="16">
        <v>22.1</v>
      </c>
      <c r="J267" s="13">
        <f t="shared" si="82"/>
        <v>0</v>
      </c>
      <c r="K267" s="32">
        <f t="shared" si="83"/>
        <v>180.99547511312215</v>
      </c>
      <c r="L267" s="70">
        <f t="shared" si="84"/>
        <v>6.1538461538461533</v>
      </c>
      <c r="M267" s="14">
        <v>0</v>
      </c>
      <c r="N267" s="15">
        <f t="shared" si="85"/>
        <v>0</v>
      </c>
      <c r="O267" s="151" t="str">
        <f t="shared" si="86"/>
        <v/>
      </c>
      <c r="P267" s="143" t="str">
        <f t="shared" si="87"/>
        <v/>
      </c>
      <c r="Q267" s="11">
        <f t="shared" si="88"/>
        <v>23.799999999999997</v>
      </c>
      <c r="R267" s="12">
        <f t="shared" si="89"/>
        <v>0</v>
      </c>
    </row>
    <row r="268" spans="1:18" ht="14.25" customHeight="1" x14ac:dyDescent="0.25">
      <c r="A268" s="157" t="s">
        <v>189</v>
      </c>
      <c r="B268" s="71" t="s">
        <v>900</v>
      </c>
      <c r="C268" s="120"/>
      <c r="D268" s="11">
        <v>183</v>
      </c>
      <c r="E268" s="226">
        <f t="shared" si="72"/>
        <v>0</v>
      </c>
      <c r="F268" s="227">
        <f t="shared" si="73"/>
        <v>109.28961748633881</v>
      </c>
      <c r="G268" s="226">
        <f t="shared" si="90"/>
        <v>198.80715705765408</v>
      </c>
      <c r="H268" s="12">
        <f t="shared" si="91"/>
        <v>99.40357852882704</v>
      </c>
      <c r="I268" s="16">
        <v>20.6</v>
      </c>
      <c r="J268" s="13">
        <f t="shared" si="82"/>
        <v>0</v>
      </c>
      <c r="K268" s="32">
        <f t="shared" si="83"/>
        <v>194.17475728155338</v>
      </c>
      <c r="L268" s="70">
        <f t="shared" si="84"/>
        <v>8.883495145631068</v>
      </c>
      <c r="M268" s="14">
        <v>0</v>
      </c>
      <c r="N268" s="15">
        <f t="shared" si="85"/>
        <v>0</v>
      </c>
      <c r="O268" s="151" t="str">
        <f t="shared" si="86"/>
        <v/>
      </c>
      <c r="P268" s="143" t="str">
        <f t="shared" si="87"/>
        <v/>
      </c>
      <c r="Q268" s="11">
        <f t="shared" si="88"/>
        <v>50.3</v>
      </c>
      <c r="R268" s="12">
        <f t="shared" si="89"/>
        <v>0</v>
      </c>
    </row>
    <row r="269" spans="1:18" ht="14.25" customHeight="1" x14ac:dyDescent="0.25">
      <c r="A269" s="157" t="s">
        <v>190</v>
      </c>
      <c r="B269" s="71" t="s">
        <v>900</v>
      </c>
      <c r="C269" s="120"/>
      <c r="D269" s="11">
        <v>145</v>
      </c>
      <c r="E269" s="226">
        <f t="shared" si="72"/>
        <v>0</v>
      </c>
      <c r="F269" s="227">
        <f t="shared" si="73"/>
        <v>137.93103448275863</v>
      </c>
      <c r="G269" s="226">
        <f t="shared" si="90"/>
        <v>355.87188612099641</v>
      </c>
      <c r="H269" s="12">
        <f t="shared" si="91"/>
        <v>177.9359430604982</v>
      </c>
      <c r="I269" s="16">
        <v>22.2</v>
      </c>
      <c r="J269" s="13">
        <f t="shared" si="82"/>
        <v>0</v>
      </c>
      <c r="K269" s="32">
        <f t="shared" si="83"/>
        <v>180.18018018018017</v>
      </c>
      <c r="L269" s="70">
        <f t="shared" si="84"/>
        <v>6.5315315315315319</v>
      </c>
      <c r="M269" s="14">
        <v>0</v>
      </c>
      <c r="N269" s="15">
        <f t="shared" si="85"/>
        <v>0</v>
      </c>
      <c r="O269" s="151" t="str">
        <f t="shared" si="86"/>
        <v/>
      </c>
      <c r="P269" s="143" t="str">
        <f t="shared" si="87"/>
        <v/>
      </c>
      <c r="Q269" s="11">
        <f t="shared" si="88"/>
        <v>28.1</v>
      </c>
      <c r="R269" s="12">
        <f t="shared" si="89"/>
        <v>0</v>
      </c>
    </row>
    <row r="270" spans="1:18" ht="14.25" customHeight="1" x14ac:dyDescent="0.25">
      <c r="A270" s="157" t="s">
        <v>160</v>
      </c>
      <c r="B270" s="71" t="s">
        <v>900</v>
      </c>
      <c r="C270" s="120"/>
      <c r="D270" s="11">
        <v>166</v>
      </c>
      <c r="E270" s="226">
        <f t="shared" si="72"/>
        <v>0</v>
      </c>
      <c r="F270" s="227">
        <f t="shared" si="73"/>
        <v>120.48192771084338</v>
      </c>
      <c r="G270" s="226">
        <f t="shared" si="90"/>
        <v>231.4814814814815</v>
      </c>
      <c r="H270" s="12">
        <f t="shared" si="91"/>
        <v>115.74074074074075</v>
      </c>
      <c r="I270" s="16">
        <v>19.899999999999999</v>
      </c>
      <c r="J270" s="13">
        <f t="shared" si="82"/>
        <v>0</v>
      </c>
      <c r="K270" s="32">
        <f t="shared" si="83"/>
        <v>201.00502512562818</v>
      </c>
      <c r="L270" s="70">
        <f t="shared" si="84"/>
        <v>8.3417085427135689</v>
      </c>
      <c r="M270" s="14">
        <v>0</v>
      </c>
      <c r="N270" s="15">
        <f t="shared" si="85"/>
        <v>0</v>
      </c>
      <c r="O270" s="151" t="str">
        <f t="shared" si="86"/>
        <v/>
      </c>
      <c r="P270" s="143" t="str">
        <f t="shared" si="87"/>
        <v/>
      </c>
      <c r="Q270" s="11">
        <f t="shared" si="88"/>
        <v>43.2</v>
      </c>
      <c r="R270" s="12">
        <f t="shared" si="89"/>
        <v>0</v>
      </c>
    </row>
    <row r="271" spans="1:18" ht="14.25" customHeight="1" x14ac:dyDescent="0.25">
      <c r="A271" s="157" t="s">
        <v>59</v>
      </c>
      <c r="B271" s="71" t="s">
        <v>900</v>
      </c>
      <c r="C271" s="120"/>
      <c r="D271" s="11">
        <v>444</v>
      </c>
      <c r="E271" s="226">
        <f t="shared" ref="E271:E299" si="92">D271*($C271/100)</f>
        <v>0</v>
      </c>
      <c r="F271" s="227">
        <f t="shared" ref="F271:F299" si="93">IF((IF($D$2&gt;=200,0,(((200-$D$2)/$D271)*100)))&gt;999,"",IF($D$2&gt;=200,0,(((200-$D$2)/$D271)*100)))</f>
        <v>45.045045045045043</v>
      </c>
      <c r="G271" s="226">
        <f t="shared" si="90"/>
        <v>55.555555555555557</v>
      </c>
      <c r="H271" s="12">
        <f t="shared" si="91"/>
        <v>27.777777777777779</v>
      </c>
      <c r="I271" s="16">
        <v>21</v>
      </c>
      <c r="J271" s="13">
        <f t="shared" ref="J271:J299" si="94">I271*($C271/100)</f>
        <v>0</v>
      </c>
      <c r="K271" s="32">
        <f t="shared" ref="K271:K299" si="95">IF(((((40-$I$2)/I271)*100))&gt;9999,9999,(((40-$I$2)/I271)*100))</f>
        <v>190.47619047619045</v>
      </c>
      <c r="L271" s="70">
        <f t="shared" ref="L271:L289" si="96">IF(K271=9999,99.9,D271/I271)</f>
        <v>21.142857142857142</v>
      </c>
      <c r="M271" s="14">
        <v>0.1</v>
      </c>
      <c r="N271" s="15">
        <f t="shared" ref="N271:N299" si="97">M271*($C271/100)</f>
        <v>0</v>
      </c>
      <c r="O271" s="151" t="str">
        <f t="shared" ref="O271:O299" si="98">IF(M271=0,"",IF(((((14-$M$2)/M271)*100))&gt;9999,"",(((14-$M$2)/M271)*100)))</f>
        <v/>
      </c>
      <c r="P271" s="143" t="str">
        <f t="shared" ref="P271:P299" si="99">IF(O271="","",D271/M271)</f>
        <v/>
      </c>
      <c r="Q271" s="11">
        <f t="shared" ref="Q271:Q299" si="100">(D271-(I271*4))/2</f>
        <v>180</v>
      </c>
      <c r="R271" s="12">
        <f t="shared" ref="R271:R299" si="101">(E271-(J271*4))/2</f>
        <v>0</v>
      </c>
    </row>
    <row r="272" spans="1:18" ht="14.25" customHeight="1" x14ac:dyDescent="0.25">
      <c r="A272" s="157" t="s">
        <v>151</v>
      </c>
      <c r="B272" s="71" t="s">
        <v>900</v>
      </c>
      <c r="C272" s="120"/>
      <c r="D272" s="11">
        <v>309</v>
      </c>
      <c r="E272" s="226">
        <f t="shared" si="92"/>
        <v>0</v>
      </c>
      <c r="F272" s="227">
        <f t="shared" si="93"/>
        <v>64.724919093851128</v>
      </c>
      <c r="G272" s="226">
        <f t="shared" si="90"/>
        <v>77.942322681215899</v>
      </c>
      <c r="H272" s="12">
        <f t="shared" si="91"/>
        <v>38.971161340607949</v>
      </c>
      <c r="I272" s="16">
        <v>13.1</v>
      </c>
      <c r="J272" s="13">
        <f t="shared" si="94"/>
        <v>0</v>
      </c>
      <c r="K272" s="32">
        <f t="shared" si="95"/>
        <v>305.3435114503817</v>
      </c>
      <c r="L272" s="70">
        <f t="shared" si="96"/>
        <v>23.587786259541986</v>
      </c>
      <c r="M272" s="14">
        <v>0</v>
      </c>
      <c r="N272" s="15">
        <f t="shared" si="97"/>
        <v>0</v>
      </c>
      <c r="O272" s="151" t="str">
        <f t="shared" si="98"/>
        <v/>
      </c>
      <c r="P272" s="143" t="str">
        <f t="shared" si="99"/>
        <v/>
      </c>
      <c r="Q272" s="11">
        <f t="shared" si="100"/>
        <v>128.30000000000001</v>
      </c>
      <c r="R272" s="12">
        <f t="shared" si="101"/>
        <v>0</v>
      </c>
    </row>
    <row r="273" spans="1:18" ht="14.25" customHeight="1" x14ac:dyDescent="0.25">
      <c r="A273" s="157" t="s">
        <v>1102</v>
      </c>
      <c r="B273" s="71" t="s">
        <v>900</v>
      </c>
      <c r="C273" s="120"/>
      <c r="D273" s="11">
        <v>149</v>
      </c>
      <c r="E273" s="226">
        <f t="shared" si="92"/>
        <v>0</v>
      </c>
      <c r="F273" s="227">
        <f t="shared" si="93"/>
        <v>134.2281879194631</v>
      </c>
      <c r="G273" s="226">
        <f t="shared" si="90"/>
        <v>215.05376344086019</v>
      </c>
      <c r="H273" s="12">
        <f t="shared" si="91"/>
        <v>107.5268817204301</v>
      </c>
      <c r="I273" s="16">
        <v>14</v>
      </c>
      <c r="J273" s="13">
        <f t="shared" si="94"/>
        <v>0</v>
      </c>
      <c r="K273" s="32">
        <f t="shared" si="95"/>
        <v>285.71428571428572</v>
      </c>
      <c r="L273" s="70">
        <f t="shared" si="96"/>
        <v>10.642857142857142</v>
      </c>
      <c r="M273" s="14">
        <v>0</v>
      </c>
      <c r="N273" s="15">
        <f t="shared" si="97"/>
        <v>0</v>
      </c>
      <c r="O273" s="151" t="str">
        <f t="shared" si="98"/>
        <v/>
      </c>
      <c r="P273" s="143" t="str">
        <f t="shared" si="99"/>
        <v/>
      </c>
      <c r="Q273" s="11">
        <f t="shared" si="100"/>
        <v>46.5</v>
      </c>
      <c r="R273" s="12">
        <f t="shared" si="101"/>
        <v>0</v>
      </c>
    </row>
    <row r="274" spans="1:18" ht="14.25" customHeight="1" x14ac:dyDescent="0.25">
      <c r="A274" s="157" t="s">
        <v>1103</v>
      </c>
      <c r="B274" s="71" t="s">
        <v>900</v>
      </c>
      <c r="C274" s="120"/>
      <c r="D274" s="11">
        <v>243</v>
      </c>
      <c r="E274" s="226">
        <f t="shared" si="92"/>
        <v>0</v>
      </c>
      <c r="F274" s="227">
        <f t="shared" si="93"/>
        <v>82.304526748971199</v>
      </c>
      <c r="G274" s="226">
        <f t="shared" si="90"/>
        <v>104.93179433368311</v>
      </c>
      <c r="H274" s="12">
        <f t="shared" si="91"/>
        <v>52.465897166841557</v>
      </c>
      <c r="I274" s="16">
        <v>13.1</v>
      </c>
      <c r="J274" s="13">
        <f t="shared" si="94"/>
        <v>0</v>
      </c>
      <c r="K274" s="32">
        <f t="shared" si="95"/>
        <v>305.3435114503817</v>
      </c>
      <c r="L274" s="70">
        <f t="shared" si="96"/>
        <v>18.549618320610687</v>
      </c>
      <c r="M274" s="14">
        <v>0</v>
      </c>
      <c r="N274" s="15">
        <f t="shared" si="97"/>
        <v>0</v>
      </c>
      <c r="O274" s="151" t="str">
        <f t="shared" si="98"/>
        <v/>
      </c>
      <c r="P274" s="143" t="str">
        <f t="shared" si="99"/>
        <v/>
      </c>
      <c r="Q274" s="11">
        <f t="shared" si="100"/>
        <v>95.3</v>
      </c>
      <c r="R274" s="12">
        <f t="shared" si="101"/>
        <v>0</v>
      </c>
    </row>
    <row r="275" spans="1:18" ht="14.25" customHeight="1" x14ac:dyDescent="0.25">
      <c r="A275" s="157" t="s">
        <v>166</v>
      </c>
      <c r="B275" s="71" t="s">
        <v>900</v>
      </c>
      <c r="C275" s="120"/>
      <c r="D275" s="11">
        <v>438</v>
      </c>
      <c r="E275" s="226">
        <f t="shared" si="92"/>
        <v>0</v>
      </c>
      <c r="F275" s="227">
        <f t="shared" si="93"/>
        <v>45.662100456621005</v>
      </c>
      <c r="G275" s="226">
        <f t="shared" si="90"/>
        <v>55.370985603543744</v>
      </c>
      <c r="H275" s="12">
        <f t="shared" si="91"/>
        <v>27.685492801771872</v>
      </c>
      <c r="I275" s="16">
        <v>19.2</v>
      </c>
      <c r="J275" s="13">
        <f t="shared" si="94"/>
        <v>0</v>
      </c>
      <c r="K275" s="32">
        <f t="shared" si="95"/>
        <v>208.33333333333334</v>
      </c>
      <c r="L275" s="70">
        <f t="shared" si="96"/>
        <v>22.8125</v>
      </c>
      <c r="M275" s="14">
        <v>0</v>
      </c>
      <c r="N275" s="15">
        <f t="shared" si="97"/>
        <v>0</v>
      </c>
      <c r="O275" s="151" t="str">
        <f t="shared" si="98"/>
        <v/>
      </c>
      <c r="P275" s="143" t="str">
        <f t="shared" si="99"/>
        <v/>
      </c>
      <c r="Q275" s="11">
        <f t="shared" si="100"/>
        <v>180.6</v>
      </c>
      <c r="R275" s="12">
        <f t="shared" si="101"/>
        <v>0</v>
      </c>
    </row>
    <row r="276" spans="1:18" ht="14.25" customHeight="1" x14ac:dyDescent="0.25">
      <c r="A276" s="157" t="s">
        <v>152</v>
      </c>
      <c r="B276" s="71" t="s">
        <v>900</v>
      </c>
      <c r="C276" s="120"/>
      <c r="D276" s="11">
        <v>595</v>
      </c>
      <c r="E276" s="226">
        <f t="shared" si="92"/>
        <v>0</v>
      </c>
      <c r="F276" s="227">
        <f t="shared" si="93"/>
        <v>33.613445378151262</v>
      </c>
      <c r="G276" s="226">
        <f t="shared" si="90"/>
        <v>36.83241252302026</v>
      </c>
      <c r="H276" s="12">
        <f t="shared" si="91"/>
        <v>18.41620626151013</v>
      </c>
      <c r="I276" s="16">
        <v>13</v>
      </c>
      <c r="J276" s="13">
        <f t="shared" si="94"/>
        <v>0</v>
      </c>
      <c r="K276" s="32">
        <f t="shared" si="95"/>
        <v>307.69230769230774</v>
      </c>
      <c r="L276" s="70">
        <f t="shared" si="96"/>
        <v>45.769230769230766</v>
      </c>
      <c r="M276" s="14">
        <v>0</v>
      </c>
      <c r="N276" s="15">
        <f t="shared" si="97"/>
        <v>0</v>
      </c>
      <c r="O276" s="151" t="str">
        <f t="shared" si="98"/>
        <v/>
      </c>
      <c r="P276" s="143" t="str">
        <f t="shared" si="99"/>
        <v/>
      </c>
      <c r="Q276" s="11">
        <f t="shared" si="100"/>
        <v>271.5</v>
      </c>
      <c r="R276" s="12">
        <f t="shared" si="101"/>
        <v>0</v>
      </c>
    </row>
    <row r="277" spans="1:18" ht="14.25" customHeight="1" x14ac:dyDescent="0.25">
      <c r="A277" s="157" t="s">
        <v>191</v>
      </c>
      <c r="B277" s="71" t="s">
        <v>900</v>
      </c>
      <c r="C277" s="120"/>
      <c r="D277" s="11">
        <v>134</v>
      </c>
      <c r="E277" s="226">
        <f t="shared" si="92"/>
        <v>0</v>
      </c>
      <c r="F277" s="227">
        <f t="shared" si="93"/>
        <v>149.25373134328359</v>
      </c>
      <c r="G277" s="226">
        <f t="shared" si="90"/>
        <v>267.37967914438502</v>
      </c>
      <c r="H277" s="12">
        <f t="shared" si="91"/>
        <v>133.68983957219251</v>
      </c>
      <c r="I277" s="16">
        <v>14.8</v>
      </c>
      <c r="J277" s="13">
        <f t="shared" si="94"/>
        <v>0</v>
      </c>
      <c r="K277" s="32">
        <f t="shared" si="95"/>
        <v>270.27027027027026</v>
      </c>
      <c r="L277" s="70">
        <f t="shared" si="96"/>
        <v>9.0540540540540544</v>
      </c>
      <c r="M277" s="14">
        <v>0</v>
      </c>
      <c r="N277" s="15">
        <f t="shared" si="97"/>
        <v>0</v>
      </c>
      <c r="O277" s="151" t="str">
        <f t="shared" si="98"/>
        <v/>
      </c>
      <c r="P277" s="143" t="str">
        <f t="shared" si="99"/>
        <v/>
      </c>
      <c r="Q277" s="11">
        <f t="shared" si="100"/>
        <v>37.4</v>
      </c>
      <c r="R277" s="12">
        <f t="shared" si="101"/>
        <v>0</v>
      </c>
    </row>
    <row r="278" spans="1:18" ht="14.25" customHeight="1" x14ac:dyDescent="0.25">
      <c r="A278" s="157" t="s">
        <v>1062</v>
      </c>
      <c r="B278" s="71" t="s">
        <v>900</v>
      </c>
      <c r="C278" s="120"/>
      <c r="D278" s="11">
        <v>205</v>
      </c>
      <c r="E278" s="226">
        <f t="shared" si="92"/>
        <v>0</v>
      </c>
      <c r="F278" s="227">
        <f t="shared" si="93"/>
        <v>97.560975609756099</v>
      </c>
      <c r="G278" s="226">
        <f t="shared" si="90"/>
        <v>163.13213703099512</v>
      </c>
      <c r="H278" s="12">
        <f t="shared" si="91"/>
        <v>81.566068515497562</v>
      </c>
      <c r="I278" s="16">
        <v>20.6</v>
      </c>
      <c r="J278" s="13">
        <f t="shared" si="94"/>
        <v>0</v>
      </c>
      <c r="K278" s="32">
        <f t="shared" si="95"/>
        <v>194.17475728155338</v>
      </c>
      <c r="L278" s="70">
        <f t="shared" si="96"/>
        <v>9.9514563106796103</v>
      </c>
      <c r="M278" s="14">
        <v>0</v>
      </c>
      <c r="N278" s="15">
        <f t="shared" si="97"/>
        <v>0</v>
      </c>
      <c r="O278" s="151" t="str">
        <f t="shared" si="98"/>
        <v/>
      </c>
      <c r="P278" s="143" t="str">
        <f t="shared" si="99"/>
        <v/>
      </c>
      <c r="Q278" s="11">
        <f t="shared" si="100"/>
        <v>61.3</v>
      </c>
      <c r="R278" s="12">
        <f t="shared" si="101"/>
        <v>0</v>
      </c>
    </row>
    <row r="279" spans="1:18" ht="14.25" customHeight="1" x14ac:dyDescent="0.25">
      <c r="A279" s="157" t="s">
        <v>192</v>
      </c>
      <c r="B279" s="71" t="s">
        <v>900</v>
      </c>
      <c r="C279" s="120"/>
      <c r="D279" s="11">
        <v>131</v>
      </c>
      <c r="E279" s="226">
        <f t="shared" si="92"/>
        <v>0</v>
      </c>
      <c r="F279" s="227">
        <f t="shared" si="93"/>
        <v>152.67175572519085</v>
      </c>
      <c r="G279" s="226">
        <f t="shared" si="90"/>
        <v>414.93775933609953</v>
      </c>
      <c r="H279" s="12">
        <f t="shared" si="91"/>
        <v>207.46887966804977</v>
      </c>
      <c r="I279" s="16">
        <v>20.7</v>
      </c>
      <c r="J279" s="13">
        <f t="shared" si="94"/>
        <v>0</v>
      </c>
      <c r="K279" s="32">
        <f t="shared" si="95"/>
        <v>193.23671497584542</v>
      </c>
      <c r="L279" s="70">
        <f t="shared" si="96"/>
        <v>6.3285024154589378</v>
      </c>
      <c r="M279" s="14">
        <v>0</v>
      </c>
      <c r="N279" s="15">
        <f t="shared" si="97"/>
        <v>0</v>
      </c>
      <c r="O279" s="151" t="str">
        <f t="shared" si="98"/>
        <v/>
      </c>
      <c r="P279" s="143" t="str">
        <f t="shared" si="99"/>
        <v/>
      </c>
      <c r="Q279" s="11">
        <f t="shared" si="100"/>
        <v>24.1</v>
      </c>
      <c r="R279" s="12">
        <f t="shared" si="101"/>
        <v>0</v>
      </c>
    </row>
    <row r="280" spans="1:18" ht="14.25" customHeight="1" x14ac:dyDescent="0.25">
      <c r="A280" s="157" t="s">
        <v>211</v>
      </c>
      <c r="B280" s="71" t="s">
        <v>900</v>
      </c>
      <c r="C280" s="120"/>
      <c r="D280" s="11">
        <v>205</v>
      </c>
      <c r="E280" s="226">
        <f t="shared" si="92"/>
        <v>0</v>
      </c>
      <c r="F280" s="227">
        <f t="shared" si="93"/>
        <v>97.560975609756099</v>
      </c>
      <c r="G280" s="226">
        <f t="shared" si="90"/>
        <v>163.13213703099512</v>
      </c>
      <c r="H280" s="12">
        <f t="shared" si="91"/>
        <v>81.566068515497562</v>
      </c>
      <c r="I280" s="16">
        <v>20.6</v>
      </c>
      <c r="J280" s="13">
        <f t="shared" si="94"/>
        <v>0</v>
      </c>
      <c r="K280" s="32">
        <f t="shared" si="95"/>
        <v>194.17475728155338</v>
      </c>
      <c r="L280" s="70">
        <f t="shared" si="96"/>
        <v>9.9514563106796103</v>
      </c>
      <c r="M280" s="14">
        <v>0</v>
      </c>
      <c r="N280" s="15">
        <f t="shared" si="97"/>
        <v>0</v>
      </c>
      <c r="O280" s="151" t="str">
        <f t="shared" si="98"/>
        <v/>
      </c>
      <c r="P280" s="143" t="str">
        <f t="shared" si="99"/>
        <v/>
      </c>
      <c r="Q280" s="11">
        <f t="shared" si="100"/>
        <v>61.3</v>
      </c>
      <c r="R280" s="12">
        <f t="shared" si="101"/>
        <v>0</v>
      </c>
    </row>
    <row r="281" spans="1:18" ht="14.25" customHeight="1" x14ac:dyDescent="0.25">
      <c r="A281" s="157" t="s">
        <v>193</v>
      </c>
      <c r="B281" s="71" t="s">
        <v>900</v>
      </c>
      <c r="C281" s="120"/>
      <c r="D281" s="11">
        <v>107</v>
      </c>
      <c r="E281" s="226">
        <f t="shared" si="92"/>
        <v>0</v>
      </c>
      <c r="F281" s="227">
        <f t="shared" si="93"/>
        <v>186.9158878504673</v>
      </c>
      <c r="G281" s="226">
        <f t="shared" si="90"/>
        <v>854.70085470085451</v>
      </c>
      <c r="H281" s="12">
        <f t="shared" si="91"/>
        <v>427.35042735042725</v>
      </c>
      <c r="I281" s="16">
        <v>20.9</v>
      </c>
      <c r="J281" s="13">
        <f t="shared" si="94"/>
        <v>0</v>
      </c>
      <c r="K281" s="32">
        <f t="shared" si="95"/>
        <v>191.38755980861245</v>
      </c>
      <c r="L281" s="70">
        <f t="shared" si="96"/>
        <v>5.1196172248803835</v>
      </c>
      <c r="M281" s="14">
        <v>0</v>
      </c>
      <c r="N281" s="15">
        <f t="shared" si="97"/>
        <v>0</v>
      </c>
      <c r="O281" s="151" t="str">
        <f t="shared" si="98"/>
        <v/>
      </c>
      <c r="P281" s="143" t="str">
        <f t="shared" si="99"/>
        <v/>
      </c>
      <c r="Q281" s="11">
        <f t="shared" si="100"/>
        <v>11.700000000000003</v>
      </c>
      <c r="R281" s="12">
        <f t="shared" si="101"/>
        <v>0</v>
      </c>
    </row>
    <row r="282" spans="1:18" ht="14.25" customHeight="1" x14ac:dyDescent="0.25">
      <c r="A282" s="157" t="s">
        <v>194</v>
      </c>
      <c r="B282" s="71" t="s">
        <v>900</v>
      </c>
      <c r="C282" s="120"/>
      <c r="D282" s="11">
        <v>131</v>
      </c>
      <c r="E282" s="226">
        <f t="shared" si="92"/>
        <v>0</v>
      </c>
      <c r="F282" s="227">
        <f t="shared" si="93"/>
        <v>152.67175572519085</v>
      </c>
      <c r="G282" s="226">
        <f t="shared" si="90"/>
        <v>353.35689045936397</v>
      </c>
      <c r="H282" s="12">
        <f t="shared" si="91"/>
        <v>176.67844522968198</v>
      </c>
      <c r="I282" s="16">
        <v>18.600000000000001</v>
      </c>
      <c r="J282" s="13">
        <f t="shared" si="94"/>
        <v>0</v>
      </c>
      <c r="K282" s="32">
        <f t="shared" si="95"/>
        <v>215.05376344086019</v>
      </c>
      <c r="L282" s="70">
        <f t="shared" si="96"/>
        <v>7.0430107526881711</v>
      </c>
      <c r="M282" s="14">
        <v>0</v>
      </c>
      <c r="N282" s="15">
        <f t="shared" si="97"/>
        <v>0</v>
      </c>
      <c r="O282" s="151" t="str">
        <f t="shared" si="98"/>
        <v/>
      </c>
      <c r="P282" s="143" t="str">
        <f t="shared" si="99"/>
        <v/>
      </c>
      <c r="Q282" s="11">
        <f t="shared" si="100"/>
        <v>28.299999999999997</v>
      </c>
      <c r="R282" s="12">
        <f t="shared" si="101"/>
        <v>0</v>
      </c>
    </row>
    <row r="283" spans="1:18" ht="14.25" customHeight="1" x14ac:dyDescent="0.25">
      <c r="A283" s="157" t="s">
        <v>195</v>
      </c>
      <c r="B283" s="71" t="s">
        <v>900</v>
      </c>
      <c r="C283" s="120"/>
      <c r="D283" s="11">
        <v>136</v>
      </c>
      <c r="E283" s="226">
        <f t="shared" si="92"/>
        <v>0</v>
      </c>
      <c r="F283" s="227">
        <f t="shared" si="93"/>
        <v>147.05882352941177</v>
      </c>
      <c r="G283" s="226">
        <f t="shared" si="90"/>
        <v>342.46575342465746</v>
      </c>
      <c r="H283" s="12">
        <f t="shared" si="91"/>
        <v>171.23287671232873</v>
      </c>
      <c r="I283" s="16">
        <v>19.399999999999999</v>
      </c>
      <c r="J283" s="13">
        <f t="shared" si="94"/>
        <v>0</v>
      </c>
      <c r="K283" s="32">
        <f t="shared" si="95"/>
        <v>206.18556701030931</v>
      </c>
      <c r="L283" s="70">
        <f t="shared" si="96"/>
        <v>7.0103092783505163</v>
      </c>
      <c r="M283" s="14">
        <v>0</v>
      </c>
      <c r="N283" s="15">
        <f t="shared" si="97"/>
        <v>0</v>
      </c>
      <c r="O283" s="151" t="str">
        <f t="shared" si="98"/>
        <v/>
      </c>
      <c r="P283" s="143" t="str">
        <f t="shared" si="99"/>
        <v/>
      </c>
      <c r="Q283" s="11">
        <f t="shared" si="100"/>
        <v>29.200000000000003</v>
      </c>
      <c r="R283" s="12">
        <f t="shared" si="101"/>
        <v>0</v>
      </c>
    </row>
    <row r="284" spans="1:18" ht="14.25" customHeight="1" x14ac:dyDescent="0.25">
      <c r="A284" s="157" t="s">
        <v>196</v>
      </c>
      <c r="B284" s="71" t="s">
        <v>900</v>
      </c>
      <c r="C284" s="120"/>
      <c r="D284" s="11">
        <v>148</v>
      </c>
      <c r="E284" s="226">
        <f t="shared" si="92"/>
        <v>0</v>
      </c>
      <c r="F284" s="227">
        <f t="shared" si="93"/>
        <v>135.13513513513513</v>
      </c>
      <c r="G284" s="226">
        <f t="shared" si="90"/>
        <v>260.41666666666669</v>
      </c>
      <c r="H284" s="12">
        <f t="shared" si="91"/>
        <v>130.20833333333334</v>
      </c>
      <c r="I284" s="16">
        <v>17.8</v>
      </c>
      <c r="J284" s="13">
        <f t="shared" si="94"/>
        <v>0</v>
      </c>
      <c r="K284" s="32">
        <f t="shared" si="95"/>
        <v>224.71910112359546</v>
      </c>
      <c r="L284" s="70">
        <f t="shared" si="96"/>
        <v>8.3146067415730336</v>
      </c>
      <c r="M284" s="14">
        <v>0</v>
      </c>
      <c r="N284" s="15">
        <f t="shared" si="97"/>
        <v>0</v>
      </c>
      <c r="O284" s="151" t="str">
        <f t="shared" si="98"/>
        <v/>
      </c>
      <c r="P284" s="143" t="str">
        <f t="shared" si="99"/>
        <v/>
      </c>
      <c r="Q284" s="11">
        <f t="shared" si="100"/>
        <v>38.4</v>
      </c>
      <c r="R284" s="12">
        <f t="shared" si="101"/>
        <v>0</v>
      </c>
    </row>
    <row r="285" spans="1:18" ht="14.25" customHeight="1" x14ac:dyDescent="0.25">
      <c r="A285" s="157" t="s">
        <v>197</v>
      </c>
      <c r="B285" s="71" t="s">
        <v>900</v>
      </c>
      <c r="C285" s="120"/>
      <c r="D285" s="11">
        <v>120</v>
      </c>
      <c r="E285" s="226">
        <f t="shared" si="92"/>
        <v>0</v>
      </c>
      <c r="F285" s="227">
        <f t="shared" si="93"/>
        <v>166.66666666666669</v>
      </c>
      <c r="G285" s="226">
        <f t="shared" si="90"/>
        <v>373.13432835820902</v>
      </c>
      <c r="H285" s="12">
        <f t="shared" si="91"/>
        <v>186.56716417910451</v>
      </c>
      <c r="I285" s="16">
        <v>16.600000000000001</v>
      </c>
      <c r="J285" s="13">
        <f t="shared" si="94"/>
        <v>0</v>
      </c>
      <c r="K285" s="32">
        <f t="shared" si="95"/>
        <v>240.96385542168673</v>
      </c>
      <c r="L285" s="70">
        <f t="shared" si="96"/>
        <v>7.2289156626506017</v>
      </c>
      <c r="M285" s="14">
        <v>0</v>
      </c>
      <c r="N285" s="15">
        <f t="shared" si="97"/>
        <v>0</v>
      </c>
      <c r="O285" s="151" t="str">
        <f t="shared" si="98"/>
        <v/>
      </c>
      <c r="P285" s="143" t="str">
        <f t="shared" si="99"/>
        <v/>
      </c>
      <c r="Q285" s="11">
        <f t="shared" si="100"/>
        <v>26.799999999999997</v>
      </c>
      <c r="R285" s="12">
        <f t="shared" si="101"/>
        <v>0</v>
      </c>
    </row>
    <row r="286" spans="1:18" ht="14.25" customHeight="1" x14ac:dyDescent="0.25">
      <c r="A286" s="157" t="s">
        <v>198</v>
      </c>
      <c r="B286" s="71" t="s">
        <v>900</v>
      </c>
      <c r="C286" s="120"/>
      <c r="D286" s="11">
        <v>87.3</v>
      </c>
      <c r="E286" s="226">
        <f t="shared" si="92"/>
        <v>0</v>
      </c>
      <c r="F286" s="227">
        <f t="shared" si="93"/>
        <v>229.09507445589918</v>
      </c>
      <c r="G286" s="226">
        <f t="shared" si="90"/>
        <v>888.88888888888891</v>
      </c>
      <c r="H286" s="12">
        <f t="shared" si="91"/>
        <v>444.44444444444446</v>
      </c>
      <c r="I286" s="16">
        <v>16.2</v>
      </c>
      <c r="J286" s="13">
        <f t="shared" si="94"/>
        <v>0</v>
      </c>
      <c r="K286" s="32">
        <f t="shared" si="95"/>
        <v>246.91358024691363</v>
      </c>
      <c r="L286" s="70">
        <f t="shared" si="96"/>
        <v>5.3888888888888893</v>
      </c>
      <c r="M286" s="14">
        <v>0</v>
      </c>
      <c r="N286" s="15">
        <f t="shared" si="97"/>
        <v>0</v>
      </c>
      <c r="O286" s="151" t="str">
        <f t="shared" si="98"/>
        <v/>
      </c>
      <c r="P286" s="143" t="str">
        <f t="shared" si="99"/>
        <v/>
      </c>
      <c r="Q286" s="11">
        <f t="shared" si="100"/>
        <v>11.25</v>
      </c>
      <c r="R286" s="12">
        <f t="shared" si="101"/>
        <v>0</v>
      </c>
    </row>
    <row r="287" spans="1:18" ht="14.25" customHeight="1" x14ac:dyDescent="0.25">
      <c r="A287" s="157" t="s">
        <v>199</v>
      </c>
      <c r="B287" s="71" t="s">
        <v>900</v>
      </c>
      <c r="C287" s="120"/>
      <c r="D287" s="11">
        <v>131</v>
      </c>
      <c r="E287" s="226">
        <f t="shared" si="92"/>
        <v>0</v>
      </c>
      <c r="F287" s="227">
        <f t="shared" si="93"/>
        <v>152.67175572519085</v>
      </c>
      <c r="G287" s="226">
        <f t="shared" si="90"/>
        <v>311.52647975077883</v>
      </c>
      <c r="H287" s="12">
        <f t="shared" si="91"/>
        <v>155.76323987538942</v>
      </c>
      <c r="I287" s="16">
        <v>16.7</v>
      </c>
      <c r="J287" s="13">
        <f t="shared" si="94"/>
        <v>0</v>
      </c>
      <c r="K287" s="32">
        <f t="shared" si="95"/>
        <v>239.52095808383237</v>
      </c>
      <c r="L287" s="70">
        <f t="shared" si="96"/>
        <v>7.8443113772455098</v>
      </c>
      <c r="M287" s="14">
        <v>0</v>
      </c>
      <c r="N287" s="15">
        <f t="shared" si="97"/>
        <v>0</v>
      </c>
      <c r="O287" s="151" t="str">
        <f t="shared" si="98"/>
        <v/>
      </c>
      <c r="P287" s="143" t="str">
        <f t="shared" si="99"/>
        <v/>
      </c>
      <c r="Q287" s="11">
        <f t="shared" si="100"/>
        <v>32.1</v>
      </c>
      <c r="R287" s="12">
        <f t="shared" si="101"/>
        <v>0</v>
      </c>
    </row>
    <row r="288" spans="1:18" ht="14.25" customHeight="1" x14ac:dyDescent="0.25">
      <c r="A288" s="157" t="s">
        <v>200</v>
      </c>
      <c r="B288" s="71" t="s">
        <v>900</v>
      </c>
      <c r="C288" s="120"/>
      <c r="D288" s="11">
        <v>109</v>
      </c>
      <c r="E288" s="226">
        <f t="shared" si="92"/>
        <v>0</v>
      </c>
      <c r="F288" s="227">
        <f t="shared" si="93"/>
        <v>183.48623853211009</v>
      </c>
      <c r="G288" s="226">
        <f t="shared" si="90"/>
        <v>291.54518950437318</v>
      </c>
      <c r="H288" s="12">
        <f t="shared" si="91"/>
        <v>145.77259475218659</v>
      </c>
      <c r="I288" s="16">
        <v>10.1</v>
      </c>
      <c r="J288" s="13">
        <f t="shared" si="94"/>
        <v>0</v>
      </c>
      <c r="K288" s="32">
        <f t="shared" si="95"/>
        <v>396.03960396039605</v>
      </c>
      <c r="L288" s="70">
        <f t="shared" si="96"/>
        <v>10.792079207920793</v>
      </c>
      <c r="M288" s="14">
        <v>0</v>
      </c>
      <c r="N288" s="15">
        <f t="shared" si="97"/>
        <v>0</v>
      </c>
      <c r="O288" s="151" t="str">
        <f t="shared" si="98"/>
        <v/>
      </c>
      <c r="P288" s="143" t="str">
        <f t="shared" si="99"/>
        <v/>
      </c>
      <c r="Q288" s="11">
        <f t="shared" si="100"/>
        <v>34.299999999999997</v>
      </c>
      <c r="R288" s="12">
        <f t="shared" si="101"/>
        <v>0</v>
      </c>
    </row>
    <row r="289" spans="1:18" ht="14.25" customHeight="1" x14ac:dyDescent="0.25">
      <c r="A289" s="157" t="s">
        <v>201</v>
      </c>
      <c r="B289" s="71" t="s">
        <v>900</v>
      </c>
      <c r="C289" s="120"/>
      <c r="D289" s="11">
        <v>103</v>
      </c>
      <c r="E289" s="226">
        <f t="shared" si="92"/>
        <v>0</v>
      </c>
      <c r="F289" s="227">
        <f t="shared" si="93"/>
        <v>194.17475728155341</v>
      </c>
      <c r="G289" s="226">
        <f t="shared" si="90"/>
        <v>900.90090090090075</v>
      </c>
      <c r="H289" s="12">
        <f t="shared" si="91"/>
        <v>450.45045045045038</v>
      </c>
      <c r="I289" s="16">
        <v>20.2</v>
      </c>
      <c r="J289" s="13">
        <f t="shared" si="94"/>
        <v>0</v>
      </c>
      <c r="K289" s="32">
        <f t="shared" si="95"/>
        <v>198.01980198019803</v>
      </c>
      <c r="L289" s="70">
        <f t="shared" si="96"/>
        <v>5.0990099009900991</v>
      </c>
      <c r="M289" s="14">
        <v>0</v>
      </c>
      <c r="N289" s="15">
        <f t="shared" si="97"/>
        <v>0</v>
      </c>
      <c r="O289" s="151" t="str">
        <f t="shared" si="98"/>
        <v/>
      </c>
      <c r="P289" s="143" t="str">
        <f t="shared" si="99"/>
        <v/>
      </c>
      <c r="Q289" s="11">
        <f t="shared" si="100"/>
        <v>11.100000000000001</v>
      </c>
      <c r="R289" s="12">
        <f t="shared" si="101"/>
        <v>0</v>
      </c>
    </row>
    <row r="290" spans="1:18" ht="14.25" customHeight="1" x14ac:dyDescent="0.25">
      <c r="A290" s="157" t="s">
        <v>153</v>
      </c>
      <c r="B290" s="71" t="s">
        <v>900</v>
      </c>
      <c r="C290" s="120"/>
      <c r="D290" s="11">
        <v>655</v>
      </c>
      <c r="E290" s="226">
        <f t="shared" si="92"/>
        <v>0</v>
      </c>
      <c r="F290" s="227">
        <f t="shared" si="93"/>
        <v>30.534351145038169</v>
      </c>
      <c r="G290" s="226">
        <f t="shared" si="90"/>
        <v>31.318509238960225</v>
      </c>
      <c r="H290" s="12">
        <f t="shared" si="91"/>
        <v>15.659254619480112</v>
      </c>
      <c r="I290" s="16">
        <v>4.0999999999999996</v>
      </c>
      <c r="J290" s="13">
        <f t="shared" si="94"/>
        <v>0</v>
      </c>
      <c r="K290" s="32">
        <f t="shared" si="95"/>
        <v>975.6097560975611</v>
      </c>
      <c r="L290" s="70">
        <v>99.9</v>
      </c>
      <c r="M290" s="14">
        <v>0</v>
      </c>
      <c r="N290" s="15">
        <f t="shared" si="97"/>
        <v>0</v>
      </c>
      <c r="O290" s="151" t="str">
        <f t="shared" si="98"/>
        <v/>
      </c>
      <c r="P290" s="143" t="str">
        <f t="shared" si="99"/>
        <v/>
      </c>
      <c r="Q290" s="11">
        <f t="shared" si="100"/>
        <v>319.3</v>
      </c>
      <c r="R290" s="12">
        <f t="shared" si="101"/>
        <v>0</v>
      </c>
    </row>
    <row r="291" spans="1:18" s="9" customFormat="1" ht="14.25" customHeight="1" x14ac:dyDescent="0.25">
      <c r="A291" s="157" t="s">
        <v>1061</v>
      </c>
      <c r="B291" s="71" t="s">
        <v>900</v>
      </c>
      <c r="C291" s="120"/>
      <c r="D291" s="11">
        <v>234</v>
      </c>
      <c r="E291" s="226">
        <f t="shared" si="92"/>
        <v>0</v>
      </c>
      <c r="F291" s="227">
        <f t="shared" si="93"/>
        <v>85.470085470085465</v>
      </c>
      <c r="G291" s="226">
        <f t="shared" si="90"/>
        <v>136.98630136986301</v>
      </c>
      <c r="H291" s="12">
        <f t="shared" si="91"/>
        <v>68.493150684931507</v>
      </c>
      <c r="I291" s="16">
        <v>22</v>
      </c>
      <c r="J291" s="13">
        <f t="shared" si="94"/>
        <v>0</v>
      </c>
      <c r="K291" s="32">
        <f t="shared" si="95"/>
        <v>181.81818181818181</v>
      </c>
      <c r="L291" s="70">
        <f t="shared" ref="L291:L299" si="102">IF(K291=9999,99.9,D291/I291)</f>
        <v>10.636363636363637</v>
      </c>
      <c r="M291" s="14">
        <v>0</v>
      </c>
      <c r="N291" s="15">
        <f t="shared" si="97"/>
        <v>0</v>
      </c>
      <c r="O291" s="151" t="str">
        <f t="shared" si="98"/>
        <v/>
      </c>
      <c r="P291" s="143" t="str">
        <f t="shared" si="99"/>
        <v/>
      </c>
      <c r="Q291" s="11">
        <f t="shared" si="100"/>
        <v>73</v>
      </c>
      <c r="R291" s="12">
        <f t="shared" si="101"/>
        <v>0</v>
      </c>
    </row>
    <row r="292" spans="1:18" ht="14.25" customHeight="1" x14ac:dyDescent="0.25">
      <c r="A292" s="157" t="s">
        <v>209</v>
      </c>
      <c r="B292" s="71" t="s">
        <v>900</v>
      </c>
      <c r="C292" s="120"/>
      <c r="D292" s="11">
        <v>200</v>
      </c>
      <c r="E292" s="226">
        <f t="shared" si="92"/>
        <v>0</v>
      </c>
      <c r="F292" s="227">
        <f t="shared" si="93"/>
        <v>100</v>
      </c>
      <c r="G292" s="226">
        <f t="shared" si="90"/>
        <v>159.23566878980893</v>
      </c>
      <c r="H292" s="12">
        <f t="shared" si="91"/>
        <v>79.617834394904463</v>
      </c>
      <c r="I292" s="16">
        <v>18.600000000000001</v>
      </c>
      <c r="J292" s="13">
        <f t="shared" si="94"/>
        <v>0</v>
      </c>
      <c r="K292" s="32">
        <f t="shared" si="95"/>
        <v>215.05376344086019</v>
      </c>
      <c r="L292" s="70">
        <f t="shared" si="102"/>
        <v>10.75268817204301</v>
      </c>
      <c r="M292" s="14">
        <v>0</v>
      </c>
      <c r="N292" s="15">
        <f t="shared" si="97"/>
        <v>0</v>
      </c>
      <c r="O292" s="151" t="str">
        <f t="shared" si="98"/>
        <v/>
      </c>
      <c r="P292" s="143" t="str">
        <f t="shared" si="99"/>
        <v/>
      </c>
      <c r="Q292" s="11">
        <f t="shared" si="100"/>
        <v>62.8</v>
      </c>
      <c r="R292" s="12">
        <f t="shared" si="101"/>
        <v>0</v>
      </c>
    </row>
    <row r="293" spans="1:18" ht="14.25" customHeight="1" x14ac:dyDescent="0.25">
      <c r="A293" s="157" t="s">
        <v>202</v>
      </c>
      <c r="B293" s="71" t="s">
        <v>900</v>
      </c>
      <c r="C293" s="120"/>
      <c r="D293" s="11">
        <v>120</v>
      </c>
      <c r="E293" s="226">
        <f t="shared" si="92"/>
        <v>0</v>
      </c>
      <c r="F293" s="227">
        <f t="shared" si="93"/>
        <v>166.66666666666669</v>
      </c>
      <c r="G293" s="226">
        <f t="shared" si="90"/>
        <v>515.46391752577324</v>
      </c>
      <c r="H293" s="12">
        <f t="shared" si="91"/>
        <v>257.73195876288662</v>
      </c>
      <c r="I293" s="16">
        <v>20.3</v>
      </c>
      <c r="J293" s="13">
        <f t="shared" si="94"/>
        <v>0</v>
      </c>
      <c r="K293" s="32">
        <f t="shared" si="95"/>
        <v>197.04433497536945</v>
      </c>
      <c r="L293" s="70">
        <f t="shared" si="102"/>
        <v>5.9113300492610836</v>
      </c>
      <c r="M293" s="14">
        <v>0</v>
      </c>
      <c r="N293" s="15">
        <f t="shared" si="97"/>
        <v>0</v>
      </c>
      <c r="O293" s="151" t="str">
        <f t="shared" si="98"/>
        <v/>
      </c>
      <c r="P293" s="143" t="str">
        <f t="shared" si="99"/>
        <v/>
      </c>
      <c r="Q293" s="11">
        <f t="shared" si="100"/>
        <v>19.399999999999999</v>
      </c>
      <c r="R293" s="12">
        <f t="shared" si="101"/>
        <v>0</v>
      </c>
    </row>
    <row r="294" spans="1:18" ht="14.25" customHeight="1" x14ac:dyDescent="0.25">
      <c r="A294" s="157" t="s">
        <v>210</v>
      </c>
      <c r="B294" s="71" t="s">
        <v>900</v>
      </c>
      <c r="C294" s="120"/>
      <c r="D294" s="11">
        <v>234</v>
      </c>
      <c r="E294" s="226">
        <f t="shared" si="92"/>
        <v>0</v>
      </c>
      <c r="F294" s="227">
        <f t="shared" si="93"/>
        <v>85.470085470085465</v>
      </c>
      <c r="G294" s="226">
        <f t="shared" si="90"/>
        <v>136.98630136986301</v>
      </c>
      <c r="H294" s="12">
        <f t="shared" si="91"/>
        <v>68.493150684931507</v>
      </c>
      <c r="I294" s="16">
        <v>22</v>
      </c>
      <c r="J294" s="13">
        <f t="shared" si="94"/>
        <v>0</v>
      </c>
      <c r="K294" s="32">
        <f t="shared" si="95"/>
        <v>181.81818181818181</v>
      </c>
      <c r="L294" s="70">
        <f t="shared" si="102"/>
        <v>10.636363636363637</v>
      </c>
      <c r="M294" s="14">
        <v>0</v>
      </c>
      <c r="N294" s="15">
        <f t="shared" si="97"/>
        <v>0</v>
      </c>
      <c r="O294" s="151" t="str">
        <f t="shared" si="98"/>
        <v/>
      </c>
      <c r="P294" s="143" t="str">
        <f t="shared" si="99"/>
        <v/>
      </c>
      <c r="Q294" s="11">
        <f t="shared" si="100"/>
        <v>73</v>
      </c>
      <c r="R294" s="12">
        <f t="shared" si="101"/>
        <v>0</v>
      </c>
    </row>
    <row r="295" spans="1:18" ht="14.25" customHeight="1" x14ac:dyDescent="0.25">
      <c r="A295" s="157" t="s">
        <v>204</v>
      </c>
      <c r="B295" s="71" t="s">
        <v>900</v>
      </c>
      <c r="C295" s="120"/>
      <c r="D295" s="11">
        <v>160</v>
      </c>
      <c r="E295" s="226">
        <f t="shared" si="92"/>
        <v>0</v>
      </c>
      <c r="F295" s="227">
        <f t="shared" si="93"/>
        <v>125</v>
      </c>
      <c r="G295" s="226">
        <f t="shared" si="90"/>
        <v>239.23444976076556</v>
      </c>
      <c r="H295" s="12">
        <f t="shared" si="91"/>
        <v>119.61722488038278</v>
      </c>
      <c r="I295" s="16">
        <v>19.100000000000001</v>
      </c>
      <c r="J295" s="13">
        <f t="shared" si="94"/>
        <v>0</v>
      </c>
      <c r="K295" s="32">
        <f t="shared" si="95"/>
        <v>209.42408376963351</v>
      </c>
      <c r="L295" s="70">
        <f t="shared" si="102"/>
        <v>8.3769633507853403</v>
      </c>
      <c r="M295" s="14">
        <v>0</v>
      </c>
      <c r="N295" s="15">
        <f t="shared" si="97"/>
        <v>0</v>
      </c>
      <c r="O295" s="151" t="str">
        <f t="shared" si="98"/>
        <v/>
      </c>
      <c r="P295" s="143" t="str">
        <f t="shared" si="99"/>
        <v/>
      </c>
      <c r="Q295" s="11">
        <f t="shared" si="100"/>
        <v>41.8</v>
      </c>
      <c r="R295" s="12">
        <f t="shared" si="101"/>
        <v>0</v>
      </c>
    </row>
    <row r="296" spans="1:18" ht="14.25" customHeight="1" x14ac:dyDescent="0.25">
      <c r="A296" s="157" t="s">
        <v>203</v>
      </c>
      <c r="B296" s="71" t="s">
        <v>900</v>
      </c>
      <c r="C296" s="120"/>
      <c r="D296" s="11">
        <v>104</v>
      </c>
      <c r="E296" s="226">
        <f t="shared" si="92"/>
        <v>0</v>
      </c>
      <c r="F296" s="227">
        <f t="shared" si="93"/>
        <v>192.30769230769232</v>
      </c>
      <c r="G296" s="226">
        <f t="shared" si="90"/>
        <v>555.55555555555554</v>
      </c>
      <c r="H296" s="12">
        <f t="shared" si="91"/>
        <v>277.77777777777777</v>
      </c>
      <c r="I296" s="16">
        <v>17</v>
      </c>
      <c r="J296" s="13">
        <f t="shared" si="94"/>
        <v>0</v>
      </c>
      <c r="K296" s="32">
        <f t="shared" si="95"/>
        <v>235.29411764705884</v>
      </c>
      <c r="L296" s="70">
        <f t="shared" si="102"/>
        <v>6.117647058823529</v>
      </c>
      <c r="M296" s="14">
        <v>0</v>
      </c>
      <c r="N296" s="15">
        <f t="shared" si="97"/>
        <v>0</v>
      </c>
      <c r="O296" s="151" t="str">
        <f t="shared" si="98"/>
        <v/>
      </c>
      <c r="P296" s="143" t="str">
        <f t="shared" si="99"/>
        <v/>
      </c>
      <c r="Q296" s="11">
        <f t="shared" si="100"/>
        <v>18</v>
      </c>
      <c r="R296" s="12">
        <f t="shared" si="101"/>
        <v>0</v>
      </c>
    </row>
    <row r="297" spans="1:18" ht="14.25" customHeight="1" x14ac:dyDescent="0.25">
      <c r="A297" s="157" t="s">
        <v>205</v>
      </c>
      <c r="B297" s="71" t="s">
        <v>900</v>
      </c>
      <c r="C297" s="120"/>
      <c r="D297" s="11">
        <v>130</v>
      </c>
      <c r="E297" s="226">
        <f t="shared" si="92"/>
        <v>0</v>
      </c>
      <c r="F297" s="227">
        <f t="shared" si="93"/>
        <v>153.84615384615387</v>
      </c>
      <c r="G297" s="226">
        <f t="shared" si="90"/>
        <v>384.61538461538464</v>
      </c>
      <c r="H297" s="12">
        <f t="shared" si="91"/>
        <v>192.30769230769232</v>
      </c>
      <c r="I297" s="16">
        <v>19.5</v>
      </c>
      <c r="J297" s="13">
        <f t="shared" si="94"/>
        <v>0</v>
      </c>
      <c r="K297" s="32">
        <f t="shared" si="95"/>
        <v>205.12820512820511</v>
      </c>
      <c r="L297" s="70">
        <f t="shared" si="102"/>
        <v>6.666666666666667</v>
      </c>
      <c r="M297" s="14">
        <v>0</v>
      </c>
      <c r="N297" s="15">
        <f t="shared" si="97"/>
        <v>0</v>
      </c>
      <c r="O297" s="151" t="str">
        <f t="shared" si="98"/>
        <v/>
      </c>
      <c r="P297" s="143" t="str">
        <f t="shared" si="99"/>
        <v/>
      </c>
      <c r="Q297" s="11">
        <f t="shared" si="100"/>
        <v>26</v>
      </c>
      <c r="R297" s="12">
        <f t="shared" si="101"/>
        <v>0</v>
      </c>
    </row>
    <row r="298" spans="1:18" ht="14.25" customHeight="1" x14ac:dyDescent="0.25">
      <c r="A298" s="157" t="s">
        <v>208</v>
      </c>
      <c r="B298" s="71" t="s">
        <v>900</v>
      </c>
      <c r="C298" s="120"/>
      <c r="D298" s="11">
        <v>219</v>
      </c>
      <c r="E298" s="226">
        <f t="shared" si="92"/>
        <v>0</v>
      </c>
      <c r="F298" s="227">
        <f t="shared" si="93"/>
        <v>91.324200913242009</v>
      </c>
      <c r="G298" s="226">
        <f t="shared" si="90"/>
        <v>125.47051442910914</v>
      </c>
      <c r="H298" s="12">
        <f t="shared" si="91"/>
        <v>62.735257214554572</v>
      </c>
      <c r="I298" s="16">
        <v>14.9</v>
      </c>
      <c r="J298" s="13">
        <f t="shared" si="94"/>
        <v>0</v>
      </c>
      <c r="K298" s="32">
        <f t="shared" si="95"/>
        <v>268.45637583892619</v>
      </c>
      <c r="L298" s="70">
        <f t="shared" si="102"/>
        <v>14.697986577181208</v>
      </c>
      <c r="M298" s="14">
        <v>0</v>
      </c>
      <c r="N298" s="15">
        <f t="shared" si="97"/>
        <v>0</v>
      </c>
      <c r="O298" s="151" t="str">
        <f t="shared" si="98"/>
        <v/>
      </c>
      <c r="P298" s="143" t="str">
        <f t="shared" si="99"/>
        <v/>
      </c>
      <c r="Q298" s="11">
        <f t="shared" si="100"/>
        <v>79.7</v>
      </c>
      <c r="R298" s="12">
        <f t="shared" si="101"/>
        <v>0</v>
      </c>
    </row>
    <row r="299" spans="1:18" ht="14.25" customHeight="1" x14ac:dyDescent="0.25">
      <c r="A299" s="157" t="s">
        <v>207</v>
      </c>
      <c r="B299" s="71" t="s">
        <v>900</v>
      </c>
      <c r="C299" s="120"/>
      <c r="D299" s="11">
        <v>272</v>
      </c>
      <c r="E299" s="226">
        <f t="shared" si="92"/>
        <v>0</v>
      </c>
      <c r="F299" s="227">
        <f t="shared" si="93"/>
        <v>73.529411764705884</v>
      </c>
      <c r="G299" s="226">
        <f t="shared" si="90"/>
        <v>97.276264591439684</v>
      </c>
      <c r="H299" s="12">
        <f t="shared" si="91"/>
        <v>48.638132295719842</v>
      </c>
      <c r="I299" s="16">
        <v>16.600000000000001</v>
      </c>
      <c r="J299" s="13">
        <f t="shared" si="94"/>
        <v>0</v>
      </c>
      <c r="K299" s="32">
        <f t="shared" si="95"/>
        <v>240.96385542168673</v>
      </c>
      <c r="L299" s="70">
        <f t="shared" si="102"/>
        <v>16.385542168674696</v>
      </c>
      <c r="M299" s="14">
        <v>0</v>
      </c>
      <c r="N299" s="15">
        <f t="shared" si="97"/>
        <v>0</v>
      </c>
      <c r="O299" s="151" t="str">
        <f t="shared" si="98"/>
        <v/>
      </c>
      <c r="P299" s="143" t="str">
        <f t="shared" si="99"/>
        <v/>
      </c>
      <c r="Q299" s="11">
        <f t="shared" si="100"/>
        <v>102.8</v>
      </c>
      <c r="R299" s="12">
        <f t="shared" si="101"/>
        <v>0</v>
      </c>
    </row>
    <row r="300" spans="1:18" s="9" customFormat="1" ht="8.1" customHeight="1" thickBot="1" x14ac:dyDescent="0.3">
      <c r="A300" s="158"/>
      <c r="B300" s="215"/>
      <c r="C300" s="136"/>
      <c r="D300" s="4"/>
      <c r="K300" s="29"/>
      <c r="L300" s="6"/>
      <c r="M300" s="6"/>
      <c r="N300" s="7"/>
      <c r="O300" s="149"/>
      <c r="P300" s="141"/>
      <c r="Q300" s="4"/>
      <c r="R300" s="5"/>
    </row>
    <row r="301" spans="1:18" ht="16.5" thickTop="1" thickBot="1" x14ac:dyDescent="0.3">
      <c r="A301" s="159" t="s">
        <v>53</v>
      </c>
      <c r="B301" s="210"/>
      <c r="C301" s="218"/>
      <c r="D301" s="4"/>
      <c r="E301" s="9"/>
      <c r="F301" s="9"/>
      <c r="G301" s="9"/>
      <c r="H301" s="9"/>
      <c r="I301" s="9"/>
      <c r="J301" s="9"/>
      <c r="K301" s="29"/>
      <c r="L301" s="6"/>
      <c r="M301" s="6"/>
      <c r="N301" s="7"/>
      <c r="O301" s="149"/>
      <c r="P301" s="141"/>
      <c r="Q301" s="4"/>
      <c r="R301" s="5"/>
    </row>
    <row r="302" spans="1:18" s="9" customFormat="1" ht="7.5" customHeight="1" thickTop="1" x14ac:dyDescent="0.25">
      <c r="A302" s="1"/>
      <c r="B302" s="211"/>
      <c r="C302" s="136"/>
      <c r="K302" s="34"/>
      <c r="L302" s="130"/>
      <c r="O302" s="152"/>
      <c r="P302" s="146"/>
    </row>
    <row r="303" spans="1:18" ht="3.75" customHeight="1" x14ac:dyDescent="0.25">
      <c r="A303" s="160"/>
      <c r="B303" s="212"/>
      <c r="C303" s="219"/>
      <c r="D303" s="9"/>
      <c r="E303" s="9"/>
      <c r="F303" s="9"/>
      <c r="G303" s="9"/>
      <c r="H303" s="9"/>
      <c r="I303" s="9"/>
      <c r="J303" s="9"/>
      <c r="K303" s="34"/>
      <c r="L303" s="129"/>
      <c r="M303" s="9"/>
      <c r="N303" s="9"/>
      <c r="O303" s="152"/>
      <c r="P303" s="144"/>
      <c r="Q303" s="9"/>
      <c r="R303" s="9"/>
    </row>
    <row r="304" spans="1:18" ht="14.25" customHeight="1" x14ac:dyDescent="0.25">
      <c r="A304" s="161" t="s">
        <v>879</v>
      </c>
      <c r="B304" s="213"/>
      <c r="C304" s="220"/>
      <c r="D304" s="9"/>
      <c r="E304" s="9"/>
      <c r="F304" s="9"/>
      <c r="G304" s="9"/>
      <c r="H304" s="9"/>
      <c r="I304" s="9"/>
      <c r="J304" s="9"/>
      <c r="K304" s="34"/>
      <c r="L304" s="129"/>
      <c r="M304" s="9"/>
      <c r="N304" s="9"/>
      <c r="O304" s="152"/>
      <c r="P304" s="144"/>
      <c r="Q304" s="9"/>
      <c r="R304" s="9"/>
    </row>
    <row r="305" spans="1:18" ht="3.75" customHeight="1" x14ac:dyDescent="0.25">
      <c r="C305" s="221"/>
      <c r="E305" s="9"/>
      <c r="F305" s="9"/>
      <c r="G305" s="9"/>
      <c r="H305" s="9"/>
      <c r="I305" s="9"/>
      <c r="J305" s="9"/>
      <c r="K305" s="33"/>
    </row>
    <row r="306" spans="1:18" ht="14.25" customHeight="1" x14ac:dyDescent="0.25">
      <c r="A306" s="157" t="s">
        <v>282</v>
      </c>
      <c r="B306" s="71" t="s">
        <v>900</v>
      </c>
      <c r="C306" s="120"/>
      <c r="D306" s="11">
        <v>73.900000000000006</v>
      </c>
      <c r="E306" s="226">
        <f t="shared" ref="E306:E365" si="103">D306*($C306/100)</f>
        <v>0</v>
      </c>
      <c r="F306" s="227">
        <f t="shared" ref="F306:F365" si="104">IF((IF($D$2&gt;=200,0,(((200-$D$2)/$D306)*100)))&gt;999,"",IF($D$2&gt;=200,0,(((200-$D$2)/$D306)*100)))</f>
        <v>270.63599458728009</v>
      </c>
      <c r="G306" s="226" t="str">
        <f t="shared" si="90"/>
        <v/>
      </c>
      <c r="H306" s="12" t="str">
        <f t="shared" si="91"/>
        <v/>
      </c>
      <c r="I306" s="16">
        <v>16.7</v>
      </c>
      <c r="J306" s="13">
        <f t="shared" ref="J306:J337" si="105">I306*($C306/100)</f>
        <v>0</v>
      </c>
      <c r="K306" s="32">
        <f t="shared" ref="K306:K337" si="106">IF(((((40-$I$2)/I306)*100))&gt;9999,9999,(((40-$I$2)/I306)*100))</f>
        <v>239.52095808383237</v>
      </c>
      <c r="L306" s="70">
        <f t="shared" ref="L306:L337" si="107">IF(K306=9999,99.9,D306/I306)</f>
        <v>4.4251497005988032</v>
      </c>
      <c r="M306" s="14">
        <v>0</v>
      </c>
      <c r="N306" s="15">
        <f t="shared" ref="N306:N337" si="108">M306*($C306/100)</f>
        <v>0</v>
      </c>
      <c r="O306" s="151" t="str">
        <f t="shared" ref="O306:O337" si="109">IF(M306=0,"",IF(((((14-$M$2)/M306)*100))&gt;9999,"",(((14-$M$2)/M306)*100)))</f>
        <v/>
      </c>
      <c r="P306" s="143" t="str">
        <f t="shared" ref="P306:P337" si="110">IF(O306="","",D306/M306)</f>
        <v/>
      </c>
      <c r="Q306" s="11">
        <f t="shared" ref="Q306:Q337" si="111">(D306-(I306*4))/2</f>
        <v>3.5500000000000043</v>
      </c>
      <c r="R306" s="12">
        <f t="shared" ref="R306:R337" si="112">(E306-(J306*4))/2</f>
        <v>0</v>
      </c>
    </row>
    <row r="307" spans="1:18" ht="14.25" customHeight="1" x14ac:dyDescent="0.25">
      <c r="A307" s="157" t="s">
        <v>104</v>
      </c>
      <c r="B307" s="71" t="s">
        <v>900</v>
      </c>
      <c r="C307" s="120"/>
      <c r="D307" s="11">
        <v>87</v>
      </c>
      <c r="E307" s="226">
        <f t="shared" si="103"/>
        <v>0</v>
      </c>
      <c r="F307" s="227">
        <f t="shared" si="104"/>
        <v>229.88505747126436</v>
      </c>
      <c r="G307" s="226" t="str">
        <f t="shared" si="90"/>
        <v/>
      </c>
      <c r="H307" s="12" t="str">
        <f t="shared" si="91"/>
        <v/>
      </c>
      <c r="I307" s="16">
        <v>20.8</v>
      </c>
      <c r="J307" s="13">
        <f t="shared" si="105"/>
        <v>0</v>
      </c>
      <c r="K307" s="32">
        <f t="shared" si="106"/>
        <v>192.30769230769229</v>
      </c>
      <c r="L307" s="70">
        <f t="shared" si="107"/>
        <v>4.1826923076923075</v>
      </c>
      <c r="M307" s="14">
        <v>0</v>
      </c>
      <c r="N307" s="15">
        <f t="shared" si="108"/>
        <v>0</v>
      </c>
      <c r="O307" s="151" t="str">
        <f t="shared" si="109"/>
        <v/>
      </c>
      <c r="P307" s="143" t="str">
        <f t="shared" si="110"/>
        <v/>
      </c>
      <c r="Q307" s="11">
        <f t="shared" si="111"/>
        <v>1.8999999999999986</v>
      </c>
      <c r="R307" s="12">
        <f t="shared" si="112"/>
        <v>0</v>
      </c>
    </row>
    <row r="308" spans="1:18" ht="14.25" customHeight="1" x14ac:dyDescent="0.25">
      <c r="A308" s="157" t="s">
        <v>283</v>
      </c>
      <c r="B308" s="71" t="s">
        <v>900</v>
      </c>
      <c r="C308" s="120"/>
      <c r="D308" s="11">
        <v>68.3</v>
      </c>
      <c r="E308" s="226">
        <f t="shared" si="103"/>
        <v>0</v>
      </c>
      <c r="F308" s="227">
        <f t="shared" si="104"/>
        <v>292.82576866764276</v>
      </c>
      <c r="G308" s="226" t="str">
        <f t="shared" si="90"/>
        <v/>
      </c>
      <c r="H308" s="12" t="str">
        <f t="shared" si="91"/>
        <v/>
      </c>
      <c r="I308" s="16">
        <v>16.399999999999999</v>
      </c>
      <c r="J308" s="13">
        <f t="shared" si="105"/>
        <v>0</v>
      </c>
      <c r="K308" s="32">
        <f t="shared" si="106"/>
        <v>243.90243902439028</v>
      </c>
      <c r="L308" s="70">
        <f t="shared" si="107"/>
        <v>4.1646341463414638</v>
      </c>
      <c r="M308" s="14">
        <v>0</v>
      </c>
      <c r="N308" s="15">
        <f t="shared" si="108"/>
        <v>0</v>
      </c>
      <c r="O308" s="151" t="str">
        <f t="shared" si="109"/>
        <v/>
      </c>
      <c r="P308" s="143" t="str">
        <f t="shared" si="110"/>
        <v/>
      </c>
      <c r="Q308" s="11">
        <f t="shared" si="111"/>
        <v>1.3500000000000014</v>
      </c>
      <c r="R308" s="12">
        <f t="shared" si="112"/>
        <v>0</v>
      </c>
    </row>
    <row r="309" spans="1:18" ht="14.25" customHeight="1" x14ac:dyDescent="0.25">
      <c r="A309" s="157" t="s">
        <v>479</v>
      </c>
      <c r="B309" s="71" t="s">
        <v>900</v>
      </c>
      <c r="C309" s="120"/>
      <c r="D309" s="11">
        <v>253</v>
      </c>
      <c r="E309" s="226">
        <f t="shared" si="103"/>
        <v>0</v>
      </c>
      <c r="F309" s="227">
        <f t="shared" si="104"/>
        <v>79.051383399209485</v>
      </c>
      <c r="G309" s="226">
        <f t="shared" si="90"/>
        <v>144.3001443001443</v>
      </c>
      <c r="H309" s="12">
        <f t="shared" si="91"/>
        <v>72.150072150072148</v>
      </c>
      <c r="I309" s="16">
        <v>28.6</v>
      </c>
      <c r="J309" s="13">
        <f t="shared" si="105"/>
        <v>0</v>
      </c>
      <c r="K309" s="32">
        <f t="shared" si="106"/>
        <v>139.86013986013987</v>
      </c>
      <c r="L309" s="70">
        <f t="shared" si="107"/>
        <v>8.8461538461538449</v>
      </c>
      <c r="M309" s="14">
        <v>0</v>
      </c>
      <c r="N309" s="15">
        <f t="shared" si="108"/>
        <v>0</v>
      </c>
      <c r="O309" s="151" t="str">
        <f t="shared" si="109"/>
        <v/>
      </c>
      <c r="P309" s="143" t="str">
        <f t="shared" si="110"/>
        <v/>
      </c>
      <c r="Q309" s="11">
        <f t="shared" si="111"/>
        <v>69.3</v>
      </c>
      <c r="R309" s="12">
        <f t="shared" si="112"/>
        <v>0</v>
      </c>
    </row>
    <row r="310" spans="1:18" ht="14.25" customHeight="1" x14ac:dyDescent="0.25">
      <c r="A310" s="157" t="s">
        <v>123</v>
      </c>
      <c r="B310" s="71" t="s">
        <v>900</v>
      </c>
      <c r="C310" s="120"/>
      <c r="D310" s="11">
        <v>281</v>
      </c>
      <c r="E310" s="226">
        <f t="shared" si="103"/>
        <v>0</v>
      </c>
      <c r="F310" s="227">
        <f t="shared" si="104"/>
        <v>71.17437722419929</v>
      </c>
      <c r="G310" s="226">
        <f t="shared" si="90"/>
        <v>90.497737556561091</v>
      </c>
      <c r="H310" s="12">
        <f t="shared" si="91"/>
        <v>45.248868778280546</v>
      </c>
      <c r="I310" s="16">
        <v>15</v>
      </c>
      <c r="J310" s="13">
        <f t="shared" si="105"/>
        <v>0</v>
      </c>
      <c r="K310" s="32">
        <f t="shared" si="106"/>
        <v>266.66666666666663</v>
      </c>
      <c r="L310" s="70">
        <f t="shared" si="107"/>
        <v>18.733333333333334</v>
      </c>
      <c r="M310" s="14">
        <v>0</v>
      </c>
      <c r="N310" s="15">
        <f t="shared" si="108"/>
        <v>0</v>
      </c>
      <c r="O310" s="151" t="str">
        <f t="shared" si="109"/>
        <v/>
      </c>
      <c r="P310" s="143" t="str">
        <f t="shared" si="110"/>
        <v/>
      </c>
      <c r="Q310" s="11">
        <f t="shared" si="111"/>
        <v>110.5</v>
      </c>
      <c r="R310" s="12">
        <f t="shared" si="112"/>
        <v>0</v>
      </c>
    </row>
    <row r="311" spans="1:18" ht="14.25" customHeight="1" x14ac:dyDescent="0.25">
      <c r="A311" s="157" t="s">
        <v>481</v>
      </c>
      <c r="B311" s="71" t="s">
        <v>900</v>
      </c>
      <c r="C311" s="120"/>
      <c r="D311" s="11">
        <v>205</v>
      </c>
      <c r="E311" s="226">
        <f t="shared" si="103"/>
        <v>0</v>
      </c>
      <c r="F311" s="227">
        <f t="shared" si="104"/>
        <v>97.560975609756099</v>
      </c>
      <c r="G311" s="226">
        <f t="shared" si="90"/>
        <v>143.06151645207439</v>
      </c>
      <c r="H311" s="12">
        <f t="shared" si="91"/>
        <v>71.530758226037193</v>
      </c>
      <c r="I311" s="16">
        <v>16.3</v>
      </c>
      <c r="J311" s="13">
        <f t="shared" si="105"/>
        <v>0</v>
      </c>
      <c r="K311" s="32">
        <f t="shared" si="106"/>
        <v>245.39877300613497</v>
      </c>
      <c r="L311" s="70">
        <f t="shared" si="107"/>
        <v>12.576687116564417</v>
      </c>
      <c r="M311" s="14">
        <v>0</v>
      </c>
      <c r="N311" s="15">
        <f t="shared" si="108"/>
        <v>0</v>
      </c>
      <c r="O311" s="151" t="str">
        <f t="shared" si="109"/>
        <v/>
      </c>
      <c r="P311" s="143" t="str">
        <f t="shared" si="110"/>
        <v/>
      </c>
      <c r="Q311" s="11">
        <f t="shared" si="111"/>
        <v>69.900000000000006</v>
      </c>
      <c r="R311" s="12">
        <f t="shared" si="112"/>
        <v>0</v>
      </c>
    </row>
    <row r="312" spans="1:18" ht="14.25" customHeight="1" x14ac:dyDescent="0.25">
      <c r="A312" s="157" t="s">
        <v>1027</v>
      </c>
      <c r="B312" s="71" t="s">
        <v>900</v>
      </c>
      <c r="C312" s="120"/>
      <c r="D312" s="11">
        <v>233</v>
      </c>
      <c r="E312" s="226">
        <f t="shared" si="103"/>
        <v>0</v>
      </c>
      <c r="F312" s="227">
        <f t="shared" si="104"/>
        <v>85.836909871244643</v>
      </c>
      <c r="G312" s="226">
        <f t="shared" si="90"/>
        <v>124.84394506866418</v>
      </c>
      <c r="H312" s="12">
        <f t="shared" si="91"/>
        <v>62.421972534332092</v>
      </c>
      <c r="I312" s="16">
        <v>18.2</v>
      </c>
      <c r="J312" s="13">
        <f t="shared" si="105"/>
        <v>0</v>
      </c>
      <c r="K312" s="32">
        <f t="shared" si="106"/>
        <v>219.7802197802198</v>
      </c>
      <c r="L312" s="70">
        <f t="shared" si="107"/>
        <v>12.802197802197803</v>
      </c>
      <c r="M312" s="14">
        <v>0</v>
      </c>
      <c r="N312" s="15">
        <f t="shared" si="108"/>
        <v>0</v>
      </c>
      <c r="O312" s="151" t="str">
        <f t="shared" si="109"/>
        <v/>
      </c>
      <c r="P312" s="143" t="str">
        <f t="shared" si="110"/>
        <v/>
      </c>
      <c r="Q312" s="11">
        <f t="shared" si="111"/>
        <v>80.099999999999994</v>
      </c>
      <c r="R312" s="12">
        <f t="shared" si="112"/>
        <v>0</v>
      </c>
    </row>
    <row r="313" spans="1:18" ht="14.25" customHeight="1" x14ac:dyDescent="0.25">
      <c r="A313" s="157" t="s">
        <v>493</v>
      </c>
      <c r="B313" s="71" t="s">
        <v>900</v>
      </c>
      <c r="C313" s="120"/>
      <c r="D313" s="11">
        <v>99.4</v>
      </c>
      <c r="E313" s="226">
        <f t="shared" si="103"/>
        <v>0</v>
      </c>
      <c r="F313" s="227">
        <f t="shared" si="104"/>
        <v>201.20724346076457</v>
      </c>
      <c r="G313" s="226" t="str">
        <f t="shared" si="90"/>
        <v/>
      </c>
      <c r="H313" s="12" t="str">
        <f t="shared" si="91"/>
        <v/>
      </c>
      <c r="I313" s="16">
        <v>23.5</v>
      </c>
      <c r="J313" s="13">
        <f t="shared" si="105"/>
        <v>0</v>
      </c>
      <c r="K313" s="32">
        <f t="shared" si="106"/>
        <v>170.21276595744681</v>
      </c>
      <c r="L313" s="70">
        <f t="shared" si="107"/>
        <v>4.2297872340425533</v>
      </c>
      <c r="M313" s="14">
        <v>0</v>
      </c>
      <c r="N313" s="15">
        <f t="shared" si="108"/>
        <v>0</v>
      </c>
      <c r="O313" s="151" t="str">
        <f t="shared" si="109"/>
        <v/>
      </c>
      <c r="P313" s="143" t="str">
        <f t="shared" si="110"/>
        <v/>
      </c>
      <c r="Q313" s="11">
        <f t="shared" si="111"/>
        <v>2.7000000000000028</v>
      </c>
      <c r="R313" s="12">
        <f t="shared" si="112"/>
        <v>0</v>
      </c>
    </row>
    <row r="314" spans="1:18" ht="14.25" customHeight="1" x14ac:dyDescent="0.25">
      <c r="A314" s="157" t="s">
        <v>492</v>
      </c>
      <c r="B314" s="71" t="s">
        <v>900</v>
      </c>
      <c r="C314" s="176"/>
      <c r="D314" s="11">
        <v>208</v>
      </c>
      <c r="E314" s="226">
        <f t="shared" si="103"/>
        <v>0</v>
      </c>
      <c r="F314" s="227">
        <f t="shared" si="104"/>
        <v>96.15384615384616</v>
      </c>
      <c r="G314" s="226">
        <f t="shared" si="90"/>
        <v>183.82352941176472</v>
      </c>
      <c r="H314" s="12">
        <f t="shared" si="91"/>
        <v>91.911764705882362</v>
      </c>
      <c r="I314" s="16">
        <v>24.8</v>
      </c>
      <c r="J314" s="13">
        <f t="shared" si="105"/>
        <v>0</v>
      </c>
      <c r="K314" s="32">
        <f t="shared" si="106"/>
        <v>161.29032258064515</v>
      </c>
      <c r="L314" s="70">
        <f t="shared" si="107"/>
        <v>8.387096774193548</v>
      </c>
      <c r="M314" s="14">
        <v>0</v>
      </c>
      <c r="N314" s="15">
        <f t="shared" si="108"/>
        <v>0</v>
      </c>
      <c r="O314" s="151" t="str">
        <f t="shared" si="109"/>
        <v/>
      </c>
      <c r="P314" s="143" t="str">
        <f t="shared" si="110"/>
        <v/>
      </c>
      <c r="Q314" s="11">
        <f t="shared" si="111"/>
        <v>54.4</v>
      </c>
      <c r="R314" s="12">
        <f t="shared" si="112"/>
        <v>0</v>
      </c>
    </row>
    <row r="315" spans="1:18" ht="14.25" customHeight="1" x14ac:dyDescent="0.25">
      <c r="A315" s="157" t="s">
        <v>491</v>
      </c>
      <c r="B315" s="71" t="s">
        <v>900</v>
      </c>
      <c r="C315" s="120"/>
      <c r="D315" s="11">
        <v>99.4</v>
      </c>
      <c r="E315" s="226">
        <f t="shared" si="103"/>
        <v>0</v>
      </c>
      <c r="F315" s="227">
        <f t="shared" si="104"/>
        <v>201.20724346076457</v>
      </c>
      <c r="G315" s="226" t="str">
        <f t="shared" si="90"/>
        <v/>
      </c>
      <c r="H315" s="12" t="str">
        <f t="shared" si="91"/>
        <v/>
      </c>
      <c r="I315" s="16">
        <v>23.5</v>
      </c>
      <c r="J315" s="13">
        <f t="shared" si="105"/>
        <v>0</v>
      </c>
      <c r="K315" s="32">
        <f t="shared" si="106"/>
        <v>170.21276595744681</v>
      </c>
      <c r="L315" s="70">
        <f t="shared" si="107"/>
        <v>4.2297872340425533</v>
      </c>
      <c r="M315" s="14">
        <v>0</v>
      </c>
      <c r="N315" s="15">
        <f t="shared" si="108"/>
        <v>0</v>
      </c>
      <c r="O315" s="151" t="str">
        <f t="shared" si="109"/>
        <v/>
      </c>
      <c r="P315" s="143" t="str">
        <f t="shared" si="110"/>
        <v/>
      </c>
      <c r="Q315" s="11">
        <f t="shared" si="111"/>
        <v>2.7000000000000028</v>
      </c>
      <c r="R315" s="12">
        <f t="shared" si="112"/>
        <v>0</v>
      </c>
    </row>
    <row r="316" spans="1:18" ht="14.25" customHeight="1" x14ac:dyDescent="0.25">
      <c r="A316" s="157" t="s">
        <v>494</v>
      </c>
      <c r="B316" s="71" t="s">
        <v>900</v>
      </c>
      <c r="C316" s="120"/>
      <c r="D316" s="11">
        <v>226</v>
      </c>
      <c r="E316" s="226">
        <f t="shared" si="103"/>
        <v>0</v>
      </c>
      <c r="F316" s="227">
        <f t="shared" si="104"/>
        <v>88.495575221238937</v>
      </c>
      <c r="G316" s="226">
        <f t="shared" si="90"/>
        <v>142.85714285714286</v>
      </c>
      <c r="H316" s="12">
        <f t="shared" si="91"/>
        <v>71.428571428571431</v>
      </c>
      <c r="I316" s="16">
        <v>21.5</v>
      </c>
      <c r="J316" s="13">
        <f t="shared" si="105"/>
        <v>0</v>
      </c>
      <c r="K316" s="32">
        <f t="shared" si="106"/>
        <v>186.04651162790697</v>
      </c>
      <c r="L316" s="70">
        <f t="shared" si="107"/>
        <v>10.511627906976743</v>
      </c>
      <c r="M316" s="14">
        <v>0</v>
      </c>
      <c r="N316" s="15">
        <f t="shared" si="108"/>
        <v>0</v>
      </c>
      <c r="O316" s="151" t="str">
        <f t="shared" si="109"/>
        <v/>
      </c>
      <c r="P316" s="143" t="str">
        <f t="shared" si="110"/>
        <v/>
      </c>
      <c r="Q316" s="11">
        <f t="shared" si="111"/>
        <v>70</v>
      </c>
      <c r="R316" s="12">
        <f t="shared" si="112"/>
        <v>0</v>
      </c>
    </row>
    <row r="317" spans="1:18" ht="14.25" customHeight="1" x14ac:dyDescent="0.25">
      <c r="A317" s="157" t="s">
        <v>105</v>
      </c>
      <c r="B317" s="71" t="s">
        <v>900</v>
      </c>
      <c r="C317" s="120"/>
      <c r="D317" s="11">
        <v>84.4</v>
      </c>
      <c r="E317" s="226">
        <f t="shared" si="103"/>
        <v>0</v>
      </c>
      <c r="F317" s="227">
        <f t="shared" si="104"/>
        <v>236.96682464454977</v>
      </c>
      <c r="G317" s="226" t="str">
        <f t="shared" si="90"/>
        <v/>
      </c>
      <c r="H317" s="12">
        <f t="shared" si="91"/>
        <v>694.44444444444423</v>
      </c>
      <c r="I317" s="16">
        <v>17.5</v>
      </c>
      <c r="J317" s="13">
        <f t="shared" si="105"/>
        <v>0</v>
      </c>
      <c r="K317" s="32">
        <f t="shared" si="106"/>
        <v>228.57142857142856</v>
      </c>
      <c r="L317" s="70">
        <f t="shared" si="107"/>
        <v>4.822857142857143</v>
      </c>
      <c r="M317" s="14">
        <v>0</v>
      </c>
      <c r="N317" s="15">
        <f t="shared" si="108"/>
        <v>0</v>
      </c>
      <c r="O317" s="151" t="str">
        <f t="shared" si="109"/>
        <v/>
      </c>
      <c r="P317" s="143" t="str">
        <f t="shared" si="110"/>
        <v/>
      </c>
      <c r="Q317" s="11">
        <f t="shared" si="111"/>
        <v>7.2000000000000028</v>
      </c>
      <c r="R317" s="12">
        <f t="shared" si="112"/>
        <v>0</v>
      </c>
    </row>
    <row r="318" spans="1:18" ht="14.25" customHeight="1" x14ac:dyDescent="0.25">
      <c r="A318" s="157" t="s">
        <v>490</v>
      </c>
      <c r="B318" s="71" t="s">
        <v>900</v>
      </c>
      <c r="C318" s="120"/>
      <c r="D318" s="11">
        <v>79.8</v>
      </c>
      <c r="E318" s="226">
        <f t="shared" si="103"/>
        <v>0</v>
      </c>
      <c r="F318" s="227">
        <f t="shared" si="104"/>
        <v>250.62656641604013</v>
      </c>
      <c r="G318" s="226" t="str">
        <f t="shared" si="90"/>
        <v/>
      </c>
      <c r="H318" s="12" t="str">
        <f t="shared" si="91"/>
        <v/>
      </c>
      <c r="I318" s="16">
        <v>17.7</v>
      </c>
      <c r="J318" s="13">
        <f t="shared" si="105"/>
        <v>0</v>
      </c>
      <c r="K318" s="32">
        <f t="shared" si="106"/>
        <v>225.98870056497177</v>
      </c>
      <c r="L318" s="70">
        <f t="shared" si="107"/>
        <v>4.5084745762711869</v>
      </c>
      <c r="M318" s="14">
        <v>0</v>
      </c>
      <c r="N318" s="15">
        <f t="shared" si="108"/>
        <v>0</v>
      </c>
      <c r="O318" s="151" t="str">
        <f t="shared" si="109"/>
        <v/>
      </c>
      <c r="P318" s="143" t="str">
        <f t="shared" si="110"/>
        <v/>
      </c>
      <c r="Q318" s="11">
        <f t="shared" si="111"/>
        <v>4.5</v>
      </c>
      <c r="R318" s="12">
        <f t="shared" si="112"/>
        <v>0</v>
      </c>
    </row>
    <row r="319" spans="1:18" ht="14.25" customHeight="1" x14ac:dyDescent="0.25">
      <c r="A319" s="157" t="s">
        <v>480</v>
      </c>
      <c r="B319" s="71" t="s">
        <v>900</v>
      </c>
      <c r="C319" s="120"/>
      <c r="D319" s="11">
        <v>322</v>
      </c>
      <c r="E319" s="226">
        <f t="shared" si="103"/>
        <v>0</v>
      </c>
      <c r="F319" s="227">
        <f t="shared" si="104"/>
        <v>62.11180124223602</v>
      </c>
      <c r="G319" s="226">
        <f t="shared" si="90"/>
        <v>909.09090909090912</v>
      </c>
      <c r="H319" s="12">
        <f t="shared" si="91"/>
        <v>454.54545454545456</v>
      </c>
      <c r="I319" s="16">
        <v>75</v>
      </c>
      <c r="J319" s="13">
        <f t="shared" si="105"/>
        <v>0</v>
      </c>
      <c r="K319" s="32">
        <f t="shared" si="106"/>
        <v>53.333333333333336</v>
      </c>
      <c r="L319" s="70">
        <f t="shared" si="107"/>
        <v>4.293333333333333</v>
      </c>
      <c r="M319" s="14">
        <v>0</v>
      </c>
      <c r="N319" s="15">
        <f t="shared" si="108"/>
        <v>0</v>
      </c>
      <c r="O319" s="151" t="str">
        <f t="shared" si="109"/>
        <v/>
      </c>
      <c r="P319" s="143" t="str">
        <f t="shared" si="110"/>
        <v/>
      </c>
      <c r="Q319" s="11">
        <f t="shared" si="111"/>
        <v>11</v>
      </c>
      <c r="R319" s="12">
        <f t="shared" si="112"/>
        <v>0</v>
      </c>
    </row>
    <row r="320" spans="1:18" ht="14.25" customHeight="1" x14ac:dyDescent="0.25">
      <c r="A320" s="157" t="s">
        <v>112</v>
      </c>
      <c r="B320" s="71" t="s">
        <v>900</v>
      </c>
      <c r="C320" s="120"/>
      <c r="D320" s="11">
        <v>126</v>
      </c>
      <c r="E320" s="226">
        <f t="shared" si="103"/>
        <v>0</v>
      </c>
      <c r="F320" s="227">
        <f t="shared" si="104"/>
        <v>158.73015873015873</v>
      </c>
      <c r="G320" s="226">
        <f t="shared" si="90"/>
        <v>602.40963855421683</v>
      </c>
      <c r="H320" s="12">
        <f t="shared" si="91"/>
        <v>301.20481927710841</v>
      </c>
      <c r="I320" s="16">
        <v>23.2</v>
      </c>
      <c r="J320" s="13">
        <f t="shared" si="105"/>
        <v>0</v>
      </c>
      <c r="K320" s="32">
        <f t="shared" si="106"/>
        <v>172.41379310344828</v>
      </c>
      <c r="L320" s="70">
        <f t="shared" si="107"/>
        <v>5.431034482758621</v>
      </c>
      <c r="M320" s="14">
        <v>0</v>
      </c>
      <c r="N320" s="15">
        <f t="shared" si="108"/>
        <v>0</v>
      </c>
      <c r="O320" s="151" t="str">
        <f t="shared" si="109"/>
        <v/>
      </c>
      <c r="P320" s="143" t="str">
        <f t="shared" si="110"/>
        <v/>
      </c>
      <c r="Q320" s="11">
        <f t="shared" si="111"/>
        <v>16.600000000000001</v>
      </c>
      <c r="R320" s="12">
        <f t="shared" si="112"/>
        <v>0</v>
      </c>
    </row>
    <row r="321" spans="1:18" ht="14.25" customHeight="1" x14ac:dyDescent="0.25">
      <c r="A321" s="157" t="s">
        <v>285</v>
      </c>
      <c r="B321" s="71" t="s">
        <v>900</v>
      </c>
      <c r="C321" s="120"/>
      <c r="D321" s="11">
        <v>88.7</v>
      </c>
      <c r="E321" s="226">
        <f t="shared" si="103"/>
        <v>0</v>
      </c>
      <c r="F321" s="227">
        <f t="shared" si="104"/>
        <v>225.47914317925591</v>
      </c>
      <c r="G321" s="226" t="str">
        <f t="shared" si="90"/>
        <v/>
      </c>
      <c r="H321" s="12">
        <f t="shared" si="91"/>
        <v>613.49693251533756</v>
      </c>
      <c r="I321" s="16">
        <v>18.100000000000001</v>
      </c>
      <c r="J321" s="13">
        <f t="shared" si="105"/>
        <v>0</v>
      </c>
      <c r="K321" s="32">
        <f t="shared" si="106"/>
        <v>220.99447513812152</v>
      </c>
      <c r="L321" s="70">
        <f t="shared" si="107"/>
        <v>4.9005524861878449</v>
      </c>
      <c r="M321" s="14">
        <v>0</v>
      </c>
      <c r="N321" s="15">
        <f t="shared" si="108"/>
        <v>0</v>
      </c>
      <c r="O321" s="151" t="str">
        <f t="shared" si="109"/>
        <v/>
      </c>
      <c r="P321" s="143" t="str">
        <f t="shared" si="110"/>
        <v/>
      </c>
      <c r="Q321" s="11">
        <f t="shared" si="111"/>
        <v>8.1499999999999986</v>
      </c>
      <c r="R321" s="12">
        <f t="shared" si="112"/>
        <v>0</v>
      </c>
    </row>
    <row r="322" spans="1:18" ht="14.25" customHeight="1" x14ac:dyDescent="0.25">
      <c r="A322" s="157" t="s">
        <v>286</v>
      </c>
      <c r="B322" s="71" t="s">
        <v>900</v>
      </c>
      <c r="C322" s="120"/>
      <c r="D322" s="11">
        <v>153</v>
      </c>
      <c r="E322" s="226">
        <f t="shared" si="103"/>
        <v>0</v>
      </c>
      <c r="F322" s="227">
        <f t="shared" si="104"/>
        <v>130.718954248366</v>
      </c>
      <c r="G322" s="226">
        <f t="shared" si="90"/>
        <v>369.00369003690037</v>
      </c>
      <c r="H322" s="12">
        <f t="shared" si="91"/>
        <v>184.50184501845018</v>
      </c>
      <c r="I322" s="16">
        <v>24.7</v>
      </c>
      <c r="J322" s="13">
        <f t="shared" si="105"/>
        <v>0</v>
      </c>
      <c r="K322" s="32">
        <f t="shared" si="106"/>
        <v>161.94331983805668</v>
      </c>
      <c r="L322" s="70">
        <f t="shared" si="107"/>
        <v>6.1943319838056681</v>
      </c>
      <c r="M322" s="14">
        <v>0</v>
      </c>
      <c r="N322" s="15">
        <f t="shared" si="108"/>
        <v>0</v>
      </c>
      <c r="O322" s="151" t="str">
        <f t="shared" si="109"/>
        <v/>
      </c>
      <c r="P322" s="143" t="str">
        <f t="shared" si="110"/>
        <v/>
      </c>
      <c r="Q322" s="11">
        <f t="shared" si="111"/>
        <v>27.1</v>
      </c>
      <c r="R322" s="12">
        <f t="shared" si="112"/>
        <v>0</v>
      </c>
    </row>
    <row r="323" spans="1:18" ht="14.25" customHeight="1" x14ac:dyDescent="0.25">
      <c r="A323" s="157" t="s">
        <v>488</v>
      </c>
      <c r="B323" s="71" t="s">
        <v>900</v>
      </c>
      <c r="C323" s="120"/>
      <c r="D323" s="11">
        <v>203</v>
      </c>
      <c r="E323" s="226">
        <f t="shared" si="103"/>
        <v>0</v>
      </c>
      <c r="F323" s="227">
        <f t="shared" si="104"/>
        <v>98.522167487684726</v>
      </c>
      <c r="G323" s="226">
        <f t="shared" si="90"/>
        <v>193.42359767891682</v>
      </c>
      <c r="H323" s="12">
        <f t="shared" si="91"/>
        <v>96.71179883945841</v>
      </c>
      <c r="I323" s="16">
        <v>24.9</v>
      </c>
      <c r="J323" s="13">
        <f t="shared" si="105"/>
        <v>0</v>
      </c>
      <c r="K323" s="32">
        <f t="shared" si="106"/>
        <v>160.64257028112451</v>
      </c>
      <c r="L323" s="70">
        <f t="shared" si="107"/>
        <v>8.1526104417670684</v>
      </c>
      <c r="M323" s="14">
        <v>0</v>
      </c>
      <c r="N323" s="15">
        <f t="shared" si="108"/>
        <v>0</v>
      </c>
      <c r="O323" s="151" t="str">
        <f t="shared" si="109"/>
        <v/>
      </c>
      <c r="P323" s="143" t="str">
        <f t="shared" si="110"/>
        <v/>
      </c>
      <c r="Q323" s="11">
        <f t="shared" si="111"/>
        <v>51.7</v>
      </c>
      <c r="R323" s="12">
        <f t="shared" si="112"/>
        <v>0</v>
      </c>
    </row>
    <row r="324" spans="1:18" ht="14.25" customHeight="1" x14ac:dyDescent="0.25">
      <c r="A324" s="157" t="s">
        <v>489</v>
      </c>
      <c r="B324" s="71" t="s">
        <v>900</v>
      </c>
      <c r="C324" s="120"/>
      <c r="D324" s="11">
        <v>207</v>
      </c>
      <c r="E324" s="226">
        <f t="shared" si="103"/>
        <v>0</v>
      </c>
      <c r="F324" s="227">
        <f t="shared" si="104"/>
        <v>96.618357487922708</v>
      </c>
      <c r="G324" s="226">
        <f t="shared" si="90"/>
        <v>255.75447570332486</v>
      </c>
      <c r="H324" s="12">
        <f t="shared" si="91"/>
        <v>127.87723785166243</v>
      </c>
      <c r="I324" s="16">
        <v>32.200000000000003</v>
      </c>
      <c r="J324" s="13">
        <f t="shared" si="105"/>
        <v>0</v>
      </c>
      <c r="K324" s="32">
        <f t="shared" si="106"/>
        <v>124.22360248447204</v>
      </c>
      <c r="L324" s="70">
        <f t="shared" si="107"/>
        <v>6.4285714285714279</v>
      </c>
      <c r="M324" s="14">
        <v>0</v>
      </c>
      <c r="N324" s="15">
        <f t="shared" si="108"/>
        <v>0</v>
      </c>
      <c r="O324" s="151" t="str">
        <f t="shared" si="109"/>
        <v/>
      </c>
      <c r="P324" s="143" t="str">
        <f t="shared" si="110"/>
        <v/>
      </c>
      <c r="Q324" s="11">
        <f t="shared" si="111"/>
        <v>39.099999999999994</v>
      </c>
      <c r="R324" s="12">
        <f t="shared" si="112"/>
        <v>0</v>
      </c>
    </row>
    <row r="325" spans="1:18" ht="14.25" customHeight="1" x14ac:dyDescent="0.25">
      <c r="A325" s="157" t="s">
        <v>496</v>
      </c>
      <c r="B325" s="71" t="s">
        <v>900</v>
      </c>
      <c r="C325" s="120"/>
      <c r="D325" s="11">
        <v>142</v>
      </c>
      <c r="E325" s="226">
        <f t="shared" si="103"/>
        <v>0</v>
      </c>
      <c r="F325" s="227">
        <f t="shared" si="104"/>
        <v>140.8450704225352</v>
      </c>
      <c r="G325" s="226">
        <f t="shared" si="90"/>
        <v>357.14285714285717</v>
      </c>
      <c r="H325" s="12">
        <f t="shared" si="91"/>
        <v>178.57142857142858</v>
      </c>
      <c r="I325" s="16">
        <v>21.5</v>
      </c>
      <c r="J325" s="13">
        <f t="shared" si="105"/>
        <v>0</v>
      </c>
      <c r="K325" s="32">
        <f t="shared" si="106"/>
        <v>186.04651162790697</v>
      </c>
      <c r="L325" s="70">
        <f t="shared" si="107"/>
        <v>6.6046511627906979</v>
      </c>
      <c r="M325" s="14">
        <v>0</v>
      </c>
      <c r="N325" s="15">
        <f t="shared" si="108"/>
        <v>0</v>
      </c>
      <c r="O325" s="151" t="str">
        <f t="shared" si="109"/>
        <v/>
      </c>
      <c r="P325" s="143" t="str">
        <f t="shared" si="110"/>
        <v/>
      </c>
      <c r="Q325" s="11">
        <f t="shared" si="111"/>
        <v>28</v>
      </c>
      <c r="R325" s="12">
        <f t="shared" si="112"/>
        <v>0</v>
      </c>
    </row>
    <row r="326" spans="1:18" ht="14.25" customHeight="1" x14ac:dyDescent="0.25">
      <c r="A326" s="157" t="s">
        <v>113</v>
      </c>
      <c r="B326" s="71" t="s">
        <v>900</v>
      </c>
      <c r="C326" s="120"/>
      <c r="D326" s="11">
        <v>74.599999999999994</v>
      </c>
      <c r="E326" s="226">
        <f t="shared" si="103"/>
        <v>0</v>
      </c>
      <c r="F326" s="227">
        <f t="shared" si="104"/>
        <v>268.0965147453083</v>
      </c>
      <c r="G326" s="226" t="str">
        <f t="shared" si="90"/>
        <v/>
      </c>
      <c r="H326" s="12">
        <f t="shared" si="91"/>
        <v>769.23076923076974</v>
      </c>
      <c r="I326" s="16">
        <v>15.4</v>
      </c>
      <c r="J326" s="13">
        <f t="shared" si="105"/>
        <v>0</v>
      </c>
      <c r="K326" s="32">
        <f t="shared" si="106"/>
        <v>259.74025974025972</v>
      </c>
      <c r="L326" s="70">
        <f t="shared" si="107"/>
        <v>4.8441558441558437</v>
      </c>
      <c r="M326" s="14">
        <v>0</v>
      </c>
      <c r="N326" s="15">
        <f t="shared" si="108"/>
        <v>0</v>
      </c>
      <c r="O326" s="151" t="str">
        <f t="shared" si="109"/>
        <v/>
      </c>
      <c r="P326" s="143" t="str">
        <f t="shared" si="110"/>
        <v/>
      </c>
      <c r="Q326" s="11">
        <f t="shared" si="111"/>
        <v>6.4999999999999964</v>
      </c>
      <c r="R326" s="12">
        <f t="shared" si="112"/>
        <v>0</v>
      </c>
    </row>
    <row r="327" spans="1:18" ht="14.25" customHeight="1" x14ac:dyDescent="0.25">
      <c r="A327" s="157" t="s">
        <v>60</v>
      </c>
      <c r="B327" s="71" t="s">
        <v>900</v>
      </c>
      <c r="C327" s="120"/>
      <c r="D327" s="11">
        <v>182</v>
      </c>
      <c r="E327" s="226">
        <f t="shared" si="103"/>
        <v>0</v>
      </c>
      <c r="F327" s="227">
        <f t="shared" si="104"/>
        <v>109.8901098901099</v>
      </c>
      <c r="G327" s="226">
        <f t="shared" si="90"/>
        <v>186.56716417910448</v>
      </c>
      <c r="H327" s="12">
        <f t="shared" si="91"/>
        <v>93.28358208955224</v>
      </c>
      <c r="I327" s="16">
        <v>18.7</v>
      </c>
      <c r="J327" s="13">
        <f t="shared" si="105"/>
        <v>0</v>
      </c>
      <c r="K327" s="32">
        <f t="shared" si="106"/>
        <v>213.90374331550802</v>
      </c>
      <c r="L327" s="70">
        <f t="shared" si="107"/>
        <v>9.7326203208556148</v>
      </c>
      <c r="M327" s="14">
        <v>0</v>
      </c>
      <c r="N327" s="15">
        <f t="shared" si="108"/>
        <v>0</v>
      </c>
      <c r="O327" s="151" t="str">
        <f t="shared" si="109"/>
        <v/>
      </c>
      <c r="P327" s="143" t="str">
        <f t="shared" si="110"/>
        <v/>
      </c>
      <c r="Q327" s="11">
        <f t="shared" si="111"/>
        <v>53.6</v>
      </c>
      <c r="R327" s="12">
        <f t="shared" si="112"/>
        <v>0</v>
      </c>
    </row>
    <row r="328" spans="1:18" ht="14.25" customHeight="1" x14ac:dyDescent="0.25">
      <c r="A328" s="157" t="s">
        <v>478</v>
      </c>
      <c r="B328" s="71" t="s">
        <v>900</v>
      </c>
      <c r="C328" s="120"/>
      <c r="D328" s="11">
        <v>217</v>
      </c>
      <c r="E328" s="226">
        <f t="shared" si="103"/>
        <v>0</v>
      </c>
      <c r="F328" s="227">
        <f t="shared" si="104"/>
        <v>92.165898617511516</v>
      </c>
      <c r="G328" s="226">
        <f t="shared" si="90"/>
        <v>157.48031496062993</v>
      </c>
      <c r="H328" s="12">
        <f t="shared" si="91"/>
        <v>78.740157480314963</v>
      </c>
      <c r="I328" s="16">
        <v>22.5</v>
      </c>
      <c r="J328" s="13">
        <f t="shared" si="105"/>
        <v>0</v>
      </c>
      <c r="K328" s="32">
        <f t="shared" si="106"/>
        <v>177.77777777777777</v>
      </c>
      <c r="L328" s="70">
        <f t="shared" si="107"/>
        <v>9.6444444444444439</v>
      </c>
      <c r="M328" s="14">
        <v>0</v>
      </c>
      <c r="N328" s="15">
        <f t="shared" si="108"/>
        <v>0</v>
      </c>
      <c r="O328" s="151" t="str">
        <f t="shared" si="109"/>
        <v/>
      </c>
      <c r="P328" s="143" t="str">
        <f t="shared" si="110"/>
        <v/>
      </c>
      <c r="Q328" s="11">
        <f t="shared" si="111"/>
        <v>63.5</v>
      </c>
      <c r="R328" s="12">
        <f t="shared" si="112"/>
        <v>0</v>
      </c>
    </row>
    <row r="329" spans="1:18" ht="14.25" customHeight="1" x14ac:dyDescent="0.25">
      <c r="A329" s="157" t="s">
        <v>114</v>
      </c>
      <c r="B329" s="71" t="s">
        <v>900</v>
      </c>
      <c r="C329" s="120"/>
      <c r="D329" s="11">
        <v>91.3</v>
      </c>
      <c r="E329" s="226">
        <f t="shared" si="103"/>
        <v>0</v>
      </c>
      <c r="F329" s="227">
        <f t="shared" si="104"/>
        <v>219.0580503833516</v>
      </c>
      <c r="G329" s="226" t="str">
        <f t="shared" si="90"/>
        <v/>
      </c>
      <c r="H329" s="12">
        <f t="shared" si="91"/>
        <v>653.59477124183024</v>
      </c>
      <c r="I329" s="16">
        <v>19</v>
      </c>
      <c r="J329" s="13">
        <f t="shared" si="105"/>
        <v>0</v>
      </c>
      <c r="K329" s="32">
        <f t="shared" si="106"/>
        <v>210.52631578947367</v>
      </c>
      <c r="L329" s="70">
        <f t="shared" si="107"/>
        <v>4.8052631578947365</v>
      </c>
      <c r="M329" s="14">
        <v>0</v>
      </c>
      <c r="N329" s="15">
        <f t="shared" si="108"/>
        <v>0</v>
      </c>
      <c r="O329" s="151" t="str">
        <f t="shared" si="109"/>
        <v/>
      </c>
      <c r="P329" s="143" t="str">
        <f t="shared" si="110"/>
        <v/>
      </c>
      <c r="Q329" s="11">
        <f t="shared" si="111"/>
        <v>7.6499999999999986</v>
      </c>
      <c r="R329" s="12">
        <f t="shared" si="112"/>
        <v>0</v>
      </c>
    </row>
    <row r="330" spans="1:18" ht="14.25" customHeight="1" x14ac:dyDescent="0.25">
      <c r="A330" s="157" t="s">
        <v>288</v>
      </c>
      <c r="B330" s="71" t="s">
        <v>900</v>
      </c>
      <c r="C330" s="120"/>
      <c r="D330" s="11">
        <v>114</v>
      </c>
      <c r="E330" s="226">
        <f t="shared" si="103"/>
        <v>0</v>
      </c>
      <c r="F330" s="227">
        <f t="shared" si="104"/>
        <v>175.43859649122805</v>
      </c>
      <c r="G330" s="226">
        <f t="shared" ref="G330:G393" si="113">IF(D330=0,"",IF((IF($G$2&gt;=200,0,(((200-$G$2)/($D330-($I330*4))*100))))&gt;999,"",IF($G$2&gt;=200,0,(((200-$G$2)/($D330-($I330*4))*100)))))</f>
        <v>476.1904761904762</v>
      </c>
      <c r="H330" s="12">
        <f t="shared" ref="H330:H393" si="114">IF(D330=0,"",IF((IF($G$2&gt;=100,0,(((100-$G$2)/($D330-($I330*4))*100))))&gt;999,"",IF($G$2&gt;=100,0,(((100-$G$2)/($D330-($I330*4))*100)))))</f>
        <v>238.0952380952381</v>
      </c>
      <c r="I330" s="16">
        <v>18</v>
      </c>
      <c r="J330" s="13">
        <f t="shared" si="105"/>
        <v>0</v>
      </c>
      <c r="K330" s="32">
        <f t="shared" si="106"/>
        <v>222.22222222222223</v>
      </c>
      <c r="L330" s="70">
        <f t="shared" si="107"/>
        <v>6.333333333333333</v>
      </c>
      <c r="M330" s="14">
        <v>0</v>
      </c>
      <c r="N330" s="15">
        <f t="shared" si="108"/>
        <v>0</v>
      </c>
      <c r="O330" s="151" t="str">
        <f t="shared" si="109"/>
        <v/>
      </c>
      <c r="P330" s="143" t="str">
        <f t="shared" si="110"/>
        <v/>
      </c>
      <c r="Q330" s="11">
        <f t="shared" si="111"/>
        <v>21</v>
      </c>
      <c r="R330" s="12">
        <f t="shared" si="112"/>
        <v>0</v>
      </c>
    </row>
    <row r="331" spans="1:18" ht="14.25" customHeight="1" x14ac:dyDescent="0.25">
      <c r="A331" s="157" t="s">
        <v>115</v>
      </c>
      <c r="B331" s="71" t="s">
        <v>900</v>
      </c>
      <c r="C331" s="120"/>
      <c r="D331" s="11">
        <v>82</v>
      </c>
      <c r="E331" s="226">
        <f t="shared" si="103"/>
        <v>0</v>
      </c>
      <c r="F331" s="227">
        <f t="shared" si="104"/>
        <v>243.90243902439025</v>
      </c>
      <c r="G331" s="226" t="str">
        <f t="shared" si="113"/>
        <v/>
      </c>
      <c r="H331" s="12" t="str">
        <f t="shared" si="114"/>
        <v/>
      </c>
      <c r="I331" s="16">
        <v>18.7</v>
      </c>
      <c r="J331" s="13">
        <f t="shared" si="105"/>
        <v>0</v>
      </c>
      <c r="K331" s="32">
        <f t="shared" si="106"/>
        <v>213.90374331550802</v>
      </c>
      <c r="L331" s="70">
        <f t="shared" si="107"/>
        <v>4.3850267379679142</v>
      </c>
      <c r="M331" s="14">
        <v>0</v>
      </c>
      <c r="N331" s="15">
        <f t="shared" si="108"/>
        <v>0</v>
      </c>
      <c r="O331" s="151" t="str">
        <f t="shared" si="109"/>
        <v/>
      </c>
      <c r="P331" s="143" t="str">
        <f t="shared" si="110"/>
        <v/>
      </c>
      <c r="Q331" s="11">
        <f t="shared" si="111"/>
        <v>3.6000000000000014</v>
      </c>
      <c r="R331" s="12">
        <f t="shared" si="112"/>
        <v>0</v>
      </c>
    </row>
    <row r="332" spans="1:18" ht="14.25" customHeight="1" x14ac:dyDescent="0.25">
      <c r="A332" s="157" t="s">
        <v>106</v>
      </c>
      <c r="B332" s="71" t="s">
        <v>900</v>
      </c>
      <c r="C332" s="120"/>
      <c r="D332" s="11">
        <v>123</v>
      </c>
      <c r="E332" s="226">
        <f t="shared" si="103"/>
        <v>0</v>
      </c>
      <c r="F332" s="227">
        <f t="shared" si="104"/>
        <v>162.60162601626016</v>
      </c>
      <c r="G332" s="226">
        <f t="shared" si="113"/>
        <v>425.531914893617</v>
      </c>
      <c r="H332" s="12">
        <f t="shared" si="114"/>
        <v>212.7659574468085</v>
      </c>
      <c r="I332" s="16">
        <v>19</v>
      </c>
      <c r="J332" s="13">
        <f t="shared" si="105"/>
        <v>0</v>
      </c>
      <c r="K332" s="32">
        <f t="shared" si="106"/>
        <v>210.52631578947367</v>
      </c>
      <c r="L332" s="70">
        <f t="shared" si="107"/>
        <v>6.4736842105263159</v>
      </c>
      <c r="M332" s="14">
        <v>0</v>
      </c>
      <c r="N332" s="15">
        <f t="shared" si="108"/>
        <v>0</v>
      </c>
      <c r="O332" s="151" t="str">
        <f t="shared" si="109"/>
        <v/>
      </c>
      <c r="P332" s="143" t="str">
        <f t="shared" si="110"/>
        <v/>
      </c>
      <c r="Q332" s="11">
        <f t="shared" si="111"/>
        <v>23.5</v>
      </c>
      <c r="R332" s="12">
        <f t="shared" si="112"/>
        <v>0</v>
      </c>
    </row>
    <row r="333" spans="1:18" ht="14.25" customHeight="1" x14ac:dyDescent="0.25">
      <c r="A333" s="157" t="s">
        <v>116</v>
      </c>
      <c r="B333" s="71" t="s">
        <v>900</v>
      </c>
      <c r="C333" s="120"/>
      <c r="D333" s="11">
        <v>103</v>
      </c>
      <c r="E333" s="226">
        <f t="shared" si="103"/>
        <v>0</v>
      </c>
      <c r="F333" s="227">
        <f t="shared" si="104"/>
        <v>194.17475728155341</v>
      </c>
      <c r="G333" s="226" t="str">
        <f t="shared" si="113"/>
        <v/>
      </c>
      <c r="H333" s="12">
        <f t="shared" si="114"/>
        <v>746.26865671641758</v>
      </c>
      <c r="I333" s="16">
        <v>22.4</v>
      </c>
      <c r="J333" s="13">
        <f t="shared" si="105"/>
        <v>0</v>
      </c>
      <c r="K333" s="32">
        <f t="shared" si="106"/>
        <v>178.57142857142858</v>
      </c>
      <c r="L333" s="70">
        <f t="shared" si="107"/>
        <v>4.5982142857142856</v>
      </c>
      <c r="M333" s="14">
        <v>0</v>
      </c>
      <c r="N333" s="15">
        <f t="shared" si="108"/>
        <v>0</v>
      </c>
      <c r="O333" s="151" t="str">
        <f t="shared" si="109"/>
        <v/>
      </c>
      <c r="P333" s="143" t="str">
        <f t="shared" si="110"/>
        <v/>
      </c>
      <c r="Q333" s="11">
        <f t="shared" si="111"/>
        <v>6.7000000000000028</v>
      </c>
      <c r="R333" s="12">
        <f t="shared" si="112"/>
        <v>0</v>
      </c>
    </row>
    <row r="334" spans="1:18" ht="14.25" customHeight="1" x14ac:dyDescent="0.25">
      <c r="A334" s="157" t="s">
        <v>291</v>
      </c>
      <c r="B334" s="71" t="s">
        <v>900</v>
      </c>
      <c r="C334" s="120"/>
      <c r="D334" s="11">
        <v>230</v>
      </c>
      <c r="E334" s="226">
        <f t="shared" si="103"/>
        <v>0</v>
      </c>
      <c r="F334" s="227">
        <f t="shared" si="104"/>
        <v>86.956521739130437</v>
      </c>
      <c r="G334" s="226">
        <f t="shared" si="113"/>
        <v>126.90355329949239</v>
      </c>
      <c r="H334" s="12">
        <f t="shared" si="114"/>
        <v>63.451776649746193</v>
      </c>
      <c r="I334" s="16">
        <v>18.100000000000001</v>
      </c>
      <c r="J334" s="13">
        <f t="shared" si="105"/>
        <v>0</v>
      </c>
      <c r="K334" s="32">
        <f t="shared" si="106"/>
        <v>220.99447513812152</v>
      </c>
      <c r="L334" s="70">
        <f t="shared" si="107"/>
        <v>12.707182320441987</v>
      </c>
      <c r="M334" s="14">
        <v>0</v>
      </c>
      <c r="N334" s="15">
        <f t="shared" si="108"/>
        <v>0</v>
      </c>
      <c r="O334" s="151" t="str">
        <f t="shared" si="109"/>
        <v/>
      </c>
      <c r="P334" s="143" t="str">
        <f t="shared" si="110"/>
        <v/>
      </c>
      <c r="Q334" s="11">
        <f t="shared" si="111"/>
        <v>78.8</v>
      </c>
      <c r="R334" s="12">
        <f t="shared" si="112"/>
        <v>0</v>
      </c>
    </row>
    <row r="335" spans="1:18" ht="14.25" customHeight="1" x14ac:dyDescent="0.25">
      <c r="A335" s="157" t="s">
        <v>107</v>
      </c>
      <c r="B335" s="71" t="s">
        <v>900</v>
      </c>
      <c r="C335" s="120"/>
      <c r="D335" s="11">
        <v>81.599999999999994</v>
      </c>
      <c r="E335" s="226">
        <f t="shared" si="103"/>
        <v>0</v>
      </c>
      <c r="F335" s="227">
        <f t="shared" si="104"/>
        <v>245.0980392156863</v>
      </c>
      <c r="G335" s="226" t="str">
        <f t="shared" si="113"/>
        <v/>
      </c>
      <c r="H335" s="12">
        <f t="shared" si="114"/>
        <v>581.39534883720967</v>
      </c>
      <c r="I335" s="16">
        <v>16.100000000000001</v>
      </c>
      <c r="J335" s="13">
        <f t="shared" si="105"/>
        <v>0</v>
      </c>
      <c r="K335" s="32">
        <f t="shared" si="106"/>
        <v>248.44720496894408</v>
      </c>
      <c r="L335" s="70">
        <f t="shared" si="107"/>
        <v>5.0683229813664585</v>
      </c>
      <c r="M335" s="14">
        <v>0</v>
      </c>
      <c r="N335" s="15">
        <f t="shared" si="108"/>
        <v>0</v>
      </c>
      <c r="O335" s="151" t="str">
        <f t="shared" si="109"/>
        <v/>
      </c>
      <c r="P335" s="143" t="str">
        <f t="shared" si="110"/>
        <v/>
      </c>
      <c r="Q335" s="11">
        <f t="shared" si="111"/>
        <v>8.5999999999999943</v>
      </c>
      <c r="R335" s="12">
        <f t="shared" si="112"/>
        <v>0</v>
      </c>
    </row>
    <row r="336" spans="1:18" ht="14.25" customHeight="1" x14ac:dyDescent="0.25">
      <c r="A336" s="157" t="s">
        <v>470</v>
      </c>
      <c r="B336" s="71" t="s">
        <v>900</v>
      </c>
      <c r="C336" s="120"/>
      <c r="D336" s="11">
        <v>257</v>
      </c>
      <c r="E336" s="226">
        <f t="shared" si="103"/>
        <v>0</v>
      </c>
      <c r="F336" s="227">
        <f t="shared" si="104"/>
        <v>77.821011673151759</v>
      </c>
      <c r="G336" s="226">
        <f t="shared" si="113"/>
        <v>90.334236675700083</v>
      </c>
      <c r="H336" s="12">
        <f t="shared" si="114"/>
        <v>45.167118337850042</v>
      </c>
      <c r="I336" s="16">
        <v>8.9</v>
      </c>
      <c r="J336" s="13">
        <f t="shared" si="105"/>
        <v>0</v>
      </c>
      <c r="K336" s="32">
        <f t="shared" si="106"/>
        <v>449.43820224719093</v>
      </c>
      <c r="L336" s="70">
        <f t="shared" si="107"/>
        <v>28.876404494382022</v>
      </c>
      <c r="M336" s="14">
        <v>0</v>
      </c>
      <c r="N336" s="15">
        <f t="shared" si="108"/>
        <v>0</v>
      </c>
      <c r="O336" s="151" t="str">
        <f t="shared" si="109"/>
        <v/>
      </c>
      <c r="P336" s="143" t="str">
        <f t="shared" si="110"/>
        <v/>
      </c>
      <c r="Q336" s="11">
        <f t="shared" si="111"/>
        <v>110.7</v>
      </c>
      <c r="R336" s="12">
        <f t="shared" si="112"/>
        <v>0</v>
      </c>
    </row>
    <row r="337" spans="1:18" ht="14.25" customHeight="1" x14ac:dyDescent="0.25">
      <c r="A337" s="157" t="s">
        <v>293</v>
      </c>
      <c r="B337" s="71" t="s">
        <v>900</v>
      </c>
      <c r="C337" s="120"/>
      <c r="D337" s="11">
        <v>119</v>
      </c>
      <c r="E337" s="226">
        <f t="shared" si="103"/>
        <v>0</v>
      </c>
      <c r="F337" s="227">
        <f t="shared" si="104"/>
        <v>168.0672268907563</v>
      </c>
      <c r="G337" s="226">
        <f t="shared" si="113"/>
        <v>917.43119266055066</v>
      </c>
      <c r="H337" s="12">
        <f t="shared" si="114"/>
        <v>458.71559633027533</v>
      </c>
      <c r="I337" s="16">
        <v>24.3</v>
      </c>
      <c r="J337" s="13">
        <f t="shared" si="105"/>
        <v>0</v>
      </c>
      <c r="K337" s="32">
        <f t="shared" si="106"/>
        <v>164.6090534979424</v>
      </c>
      <c r="L337" s="70">
        <f t="shared" si="107"/>
        <v>4.8971193415637861</v>
      </c>
      <c r="M337" s="14">
        <v>0</v>
      </c>
      <c r="N337" s="15">
        <f t="shared" si="108"/>
        <v>0</v>
      </c>
      <c r="O337" s="151" t="str">
        <f t="shared" si="109"/>
        <v/>
      </c>
      <c r="P337" s="143" t="str">
        <f t="shared" si="110"/>
        <v/>
      </c>
      <c r="Q337" s="11">
        <f t="shared" si="111"/>
        <v>10.899999999999999</v>
      </c>
      <c r="R337" s="12">
        <f t="shared" si="112"/>
        <v>0</v>
      </c>
    </row>
    <row r="338" spans="1:18" ht="14.25" customHeight="1" x14ac:dyDescent="0.25">
      <c r="A338" s="157" t="s">
        <v>117</v>
      </c>
      <c r="B338" s="71" t="s">
        <v>900</v>
      </c>
      <c r="C338" s="120"/>
      <c r="D338" s="11">
        <v>117</v>
      </c>
      <c r="E338" s="226">
        <f t="shared" si="103"/>
        <v>0</v>
      </c>
      <c r="F338" s="227">
        <f t="shared" si="104"/>
        <v>170.94017094017093</v>
      </c>
      <c r="G338" s="226">
        <f t="shared" si="113"/>
        <v>523.56020942408372</v>
      </c>
      <c r="H338" s="12">
        <f t="shared" si="114"/>
        <v>261.78010471204186</v>
      </c>
      <c r="I338" s="16">
        <v>19.7</v>
      </c>
      <c r="J338" s="13">
        <f t="shared" ref="J338:J365" si="115">I338*($C338/100)</f>
        <v>0</v>
      </c>
      <c r="K338" s="32">
        <f t="shared" ref="K338:K365" si="116">IF(((((40-$I$2)/I338)*100))&gt;9999,9999,(((40-$I$2)/I338)*100))</f>
        <v>203.04568527918781</v>
      </c>
      <c r="L338" s="70">
        <f t="shared" ref="L338:L365" si="117">IF(K338=9999,99.9,D338/I338)</f>
        <v>5.9390862944162439</v>
      </c>
      <c r="M338" s="14">
        <v>0</v>
      </c>
      <c r="N338" s="15">
        <f t="shared" ref="N338:N365" si="118">M338*($C338/100)</f>
        <v>0</v>
      </c>
      <c r="O338" s="151" t="str">
        <f t="shared" ref="O338:O365" si="119">IF(M338=0,"",IF(((((14-$M$2)/M338)*100))&gt;9999,"",(((14-$M$2)/M338)*100)))</f>
        <v/>
      </c>
      <c r="P338" s="143" t="str">
        <f t="shared" ref="P338:P365" si="120">IF(O338="","",D338/M338)</f>
        <v/>
      </c>
      <c r="Q338" s="11">
        <f t="shared" ref="Q338:Q365" si="121">(D338-(I338*4))/2</f>
        <v>19.100000000000001</v>
      </c>
      <c r="R338" s="12">
        <f t="shared" ref="R338:R365" si="122">(E338-(J338*4))/2</f>
        <v>0</v>
      </c>
    </row>
    <row r="339" spans="1:18" ht="14.25" customHeight="1" x14ac:dyDescent="0.25">
      <c r="A339" s="157" t="s">
        <v>42</v>
      </c>
      <c r="B339" s="71" t="s">
        <v>900</v>
      </c>
      <c r="C339" s="120"/>
      <c r="D339" s="11">
        <v>83.7</v>
      </c>
      <c r="E339" s="226">
        <f t="shared" si="103"/>
        <v>0</v>
      </c>
      <c r="F339" s="227">
        <f t="shared" si="104"/>
        <v>238.9486260454002</v>
      </c>
      <c r="G339" s="226" t="str">
        <f t="shared" si="113"/>
        <v/>
      </c>
      <c r="H339" s="12">
        <f t="shared" si="114"/>
        <v>729.92700729926992</v>
      </c>
      <c r="I339" s="16">
        <v>17.5</v>
      </c>
      <c r="J339" s="13">
        <f t="shared" si="115"/>
        <v>0</v>
      </c>
      <c r="K339" s="32">
        <f t="shared" si="116"/>
        <v>228.57142857142856</v>
      </c>
      <c r="L339" s="70">
        <f t="shared" si="117"/>
        <v>4.7828571428571429</v>
      </c>
      <c r="M339" s="14">
        <v>0</v>
      </c>
      <c r="N339" s="15">
        <f t="shared" si="118"/>
        <v>0</v>
      </c>
      <c r="O339" s="151" t="str">
        <f t="shared" si="119"/>
        <v/>
      </c>
      <c r="P339" s="143" t="str">
        <f t="shared" si="120"/>
        <v/>
      </c>
      <c r="Q339" s="11">
        <f t="shared" si="121"/>
        <v>6.8500000000000014</v>
      </c>
      <c r="R339" s="12">
        <f t="shared" si="122"/>
        <v>0</v>
      </c>
    </row>
    <row r="340" spans="1:18" ht="14.25" customHeight="1" x14ac:dyDescent="0.25">
      <c r="A340" s="157" t="s">
        <v>118</v>
      </c>
      <c r="B340" s="71" t="s">
        <v>900</v>
      </c>
      <c r="C340" s="120"/>
      <c r="D340" s="11">
        <v>97.9</v>
      </c>
      <c r="E340" s="226">
        <f t="shared" si="103"/>
        <v>0</v>
      </c>
      <c r="F340" s="227">
        <f t="shared" si="104"/>
        <v>204.29009193054134</v>
      </c>
      <c r="G340" s="226">
        <f t="shared" si="113"/>
        <v>966.18357487922685</v>
      </c>
      <c r="H340" s="12">
        <f t="shared" si="114"/>
        <v>483.09178743961343</v>
      </c>
      <c r="I340" s="16">
        <v>19.3</v>
      </c>
      <c r="J340" s="13">
        <f t="shared" si="115"/>
        <v>0</v>
      </c>
      <c r="K340" s="32">
        <f t="shared" si="116"/>
        <v>207.25388601036266</v>
      </c>
      <c r="L340" s="70">
        <f t="shared" si="117"/>
        <v>5.0725388601036272</v>
      </c>
      <c r="M340" s="14">
        <v>0</v>
      </c>
      <c r="N340" s="15">
        <f t="shared" si="118"/>
        <v>0</v>
      </c>
      <c r="O340" s="151" t="str">
        <f t="shared" si="119"/>
        <v/>
      </c>
      <c r="P340" s="143" t="str">
        <f t="shared" si="120"/>
        <v/>
      </c>
      <c r="Q340" s="11">
        <f t="shared" si="121"/>
        <v>10.350000000000001</v>
      </c>
      <c r="R340" s="12">
        <f t="shared" si="122"/>
        <v>0</v>
      </c>
    </row>
    <row r="341" spans="1:18" ht="14.25" customHeight="1" x14ac:dyDescent="0.25">
      <c r="A341" s="157" t="s">
        <v>41</v>
      </c>
      <c r="B341" s="71" t="s">
        <v>900</v>
      </c>
      <c r="C341" s="120"/>
      <c r="D341" s="11">
        <v>63.9</v>
      </c>
      <c r="E341" s="226">
        <f t="shared" si="103"/>
        <v>0</v>
      </c>
      <c r="F341" s="227">
        <f t="shared" si="104"/>
        <v>312.98904538341156</v>
      </c>
      <c r="G341" s="226" t="str">
        <f t="shared" si="113"/>
        <v/>
      </c>
      <c r="H341" s="12">
        <f t="shared" si="114"/>
        <v>613.49693251533756</v>
      </c>
      <c r="I341" s="16">
        <v>11.9</v>
      </c>
      <c r="J341" s="13">
        <f t="shared" si="115"/>
        <v>0</v>
      </c>
      <c r="K341" s="32">
        <f t="shared" si="116"/>
        <v>336.1344537815126</v>
      </c>
      <c r="L341" s="70">
        <f t="shared" si="117"/>
        <v>5.3697478991596634</v>
      </c>
      <c r="M341" s="14">
        <v>0</v>
      </c>
      <c r="N341" s="15">
        <f t="shared" si="118"/>
        <v>0</v>
      </c>
      <c r="O341" s="151" t="str">
        <f t="shared" si="119"/>
        <v/>
      </c>
      <c r="P341" s="143" t="str">
        <f t="shared" si="120"/>
        <v/>
      </c>
      <c r="Q341" s="11">
        <f t="shared" si="121"/>
        <v>8.1499999999999986</v>
      </c>
      <c r="R341" s="12">
        <f t="shared" si="122"/>
        <v>0</v>
      </c>
    </row>
    <row r="342" spans="1:18" ht="14.25" customHeight="1" x14ac:dyDescent="0.25">
      <c r="A342" s="157" t="s">
        <v>487</v>
      </c>
      <c r="B342" s="71" t="s">
        <v>900</v>
      </c>
      <c r="C342" s="120"/>
      <c r="D342" s="11">
        <v>81.2</v>
      </c>
      <c r="E342" s="226">
        <f t="shared" si="103"/>
        <v>0</v>
      </c>
      <c r="F342" s="227">
        <f t="shared" si="104"/>
        <v>246.30541871921184</v>
      </c>
      <c r="G342" s="226" t="str">
        <f t="shared" si="113"/>
        <v/>
      </c>
      <c r="H342" s="12">
        <f t="shared" si="114"/>
        <v>555.55555555555554</v>
      </c>
      <c r="I342" s="16">
        <v>15.8</v>
      </c>
      <c r="J342" s="13">
        <f t="shared" si="115"/>
        <v>0</v>
      </c>
      <c r="K342" s="32">
        <f t="shared" si="116"/>
        <v>253.1645569620253</v>
      </c>
      <c r="L342" s="70">
        <f t="shared" si="117"/>
        <v>5.1392405063291138</v>
      </c>
      <c r="M342" s="14">
        <v>0</v>
      </c>
      <c r="N342" s="15">
        <f t="shared" si="118"/>
        <v>0</v>
      </c>
      <c r="O342" s="151" t="str">
        <f t="shared" si="119"/>
        <v/>
      </c>
      <c r="P342" s="143" t="str">
        <f t="shared" si="120"/>
        <v/>
      </c>
      <c r="Q342" s="11">
        <f t="shared" si="121"/>
        <v>9</v>
      </c>
      <c r="R342" s="12">
        <f t="shared" si="122"/>
        <v>0</v>
      </c>
    </row>
    <row r="343" spans="1:18" ht="14.25" customHeight="1" x14ac:dyDescent="0.25">
      <c r="A343" s="157" t="s">
        <v>119</v>
      </c>
      <c r="B343" s="71" t="s">
        <v>900</v>
      </c>
      <c r="C343" s="120"/>
      <c r="D343" s="11">
        <v>70.3</v>
      </c>
      <c r="E343" s="226">
        <f t="shared" si="103"/>
        <v>0</v>
      </c>
      <c r="F343" s="227">
        <f t="shared" si="104"/>
        <v>284.49502133712662</v>
      </c>
      <c r="G343" s="226" t="str">
        <f t="shared" si="113"/>
        <v/>
      </c>
      <c r="H343" s="12" t="str">
        <f t="shared" si="114"/>
        <v/>
      </c>
      <c r="I343" s="16">
        <v>16</v>
      </c>
      <c r="J343" s="13">
        <f t="shared" si="115"/>
        <v>0</v>
      </c>
      <c r="K343" s="32">
        <f t="shared" si="116"/>
        <v>250</v>
      </c>
      <c r="L343" s="70">
        <f t="shared" si="117"/>
        <v>4.3937499999999998</v>
      </c>
      <c r="M343" s="14">
        <v>0</v>
      </c>
      <c r="N343" s="15">
        <f t="shared" si="118"/>
        <v>0</v>
      </c>
      <c r="O343" s="151" t="str">
        <f t="shared" si="119"/>
        <v/>
      </c>
      <c r="P343" s="143" t="str">
        <f t="shared" si="120"/>
        <v/>
      </c>
      <c r="Q343" s="11">
        <f t="shared" si="121"/>
        <v>3.1499999999999986</v>
      </c>
      <c r="R343" s="12">
        <f t="shared" si="122"/>
        <v>0</v>
      </c>
    </row>
    <row r="344" spans="1:18" ht="14.25" customHeight="1" x14ac:dyDescent="0.25">
      <c r="A344" s="157" t="s">
        <v>497</v>
      </c>
      <c r="B344" s="71" t="s">
        <v>900</v>
      </c>
      <c r="C344" s="120"/>
      <c r="D344" s="11">
        <v>123</v>
      </c>
      <c r="E344" s="226">
        <f t="shared" si="103"/>
        <v>0</v>
      </c>
      <c r="F344" s="227">
        <f t="shared" si="104"/>
        <v>162.60162601626016</v>
      </c>
      <c r="G344" s="226">
        <f t="shared" si="113"/>
        <v>483.09178743961343</v>
      </c>
      <c r="H344" s="12">
        <f t="shared" si="114"/>
        <v>241.54589371980671</v>
      </c>
      <c r="I344" s="16">
        <v>20.399999999999999</v>
      </c>
      <c r="J344" s="13">
        <f t="shared" si="115"/>
        <v>0</v>
      </c>
      <c r="K344" s="32">
        <f t="shared" si="116"/>
        <v>196.07843137254903</v>
      </c>
      <c r="L344" s="70">
        <f t="shared" si="117"/>
        <v>6.0294117647058831</v>
      </c>
      <c r="M344" s="14">
        <v>0</v>
      </c>
      <c r="N344" s="15">
        <f t="shared" si="118"/>
        <v>0</v>
      </c>
      <c r="O344" s="151" t="str">
        <f t="shared" si="119"/>
        <v/>
      </c>
      <c r="P344" s="143" t="str">
        <f t="shared" si="120"/>
        <v/>
      </c>
      <c r="Q344" s="11">
        <f t="shared" si="121"/>
        <v>20.700000000000003</v>
      </c>
      <c r="R344" s="12">
        <f t="shared" si="122"/>
        <v>0</v>
      </c>
    </row>
    <row r="345" spans="1:18" ht="14.25" customHeight="1" x14ac:dyDescent="0.25">
      <c r="A345" s="157" t="s">
        <v>295</v>
      </c>
      <c r="B345" s="71" t="s">
        <v>900</v>
      </c>
      <c r="C345" s="120"/>
      <c r="D345" s="11">
        <v>125</v>
      </c>
      <c r="E345" s="226">
        <f t="shared" si="103"/>
        <v>0</v>
      </c>
      <c r="F345" s="227">
        <f t="shared" si="104"/>
        <v>160</v>
      </c>
      <c r="G345" s="226">
        <f t="shared" si="113"/>
        <v>444.44444444444446</v>
      </c>
      <c r="H345" s="12">
        <f t="shared" si="114"/>
        <v>222.22222222222223</v>
      </c>
      <c r="I345" s="16">
        <v>20</v>
      </c>
      <c r="J345" s="13">
        <f t="shared" si="115"/>
        <v>0</v>
      </c>
      <c r="K345" s="32">
        <f t="shared" si="116"/>
        <v>200</v>
      </c>
      <c r="L345" s="70">
        <f t="shared" si="117"/>
        <v>6.25</v>
      </c>
      <c r="M345" s="14">
        <v>0</v>
      </c>
      <c r="N345" s="15">
        <f t="shared" si="118"/>
        <v>0</v>
      </c>
      <c r="O345" s="151" t="str">
        <f t="shared" si="119"/>
        <v/>
      </c>
      <c r="P345" s="143" t="str">
        <f t="shared" si="120"/>
        <v/>
      </c>
      <c r="Q345" s="11">
        <f t="shared" si="121"/>
        <v>22.5</v>
      </c>
      <c r="R345" s="12">
        <f t="shared" si="122"/>
        <v>0</v>
      </c>
    </row>
    <row r="346" spans="1:18" ht="14.25" customHeight="1" x14ac:dyDescent="0.25">
      <c r="A346" s="157" t="s">
        <v>297</v>
      </c>
      <c r="B346" s="71" t="s">
        <v>900</v>
      </c>
      <c r="C346" s="120"/>
      <c r="D346" s="11">
        <v>73.900000000000006</v>
      </c>
      <c r="E346" s="226">
        <f t="shared" si="103"/>
        <v>0</v>
      </c>
      <c r="F346" s="227">
        <f t="shared" si="104"/>
        <v>270.63599458728009</v>
      </c>
      <c r="G346" s="226" t="str">
        <f t="shared" si="113"/>
        <v/>
      </c>
      <c r="H346" s="12" t="str">
        <f t="shared" si="114"/>
        <v/>
      </c>
      <c r="I346" s="16">
        <v>16.7</v>
      </c>
      <c r="J346" s="13">
        <f t="shared" si="115"/>
        <v>0</v>
      </c>
      <c r="K346" s="32">
        <f t="shared" si="116"/>
        <v>239.52095808383237</v>
      </c>
      <c r="L346" s="70">
        <f t="shared" si="117"/>
        <v>4.4251497005988032</v>
      </c>
      <c r="M346" s="14">
        <v>0</v>
      </c>
      <c r="N346" s="15">
        <f t="shared" si="118"/>
        <v>0</v>
      </c>
      <c r="O346" s="151" t="str">
        <f t="shared" si="119"/>
        <v/>
      </c>
      <c r="P346" s="143" t="str">
        <f t="shared" si="120"/>
        <v/>
      </c>
      <c r="Q346" s="11">
        <f t="shared" si="121"/>
        <v>3.5500000000000043</v>
      </c>
      <c r="R346" s="12">
        <f t="shared" si="122"/>
        <v>0</v>
      </c>
    </row>
    <row r="347" spans="1:18" ht="14.25" customHeight="1" x14ac:dyDescent="0.25">
      <c r="A347" s="157" t="s">
        <v>486</v>
      </c>
      <c r="B347" s="71" t="s">
        <v>900</v>
      </c>
      <c r="C347" s="120"/>
      <c r="D347" s="11">
        <v>54.6</v>
      </c>
      <c r="E347" s="226">
        <f t="shared" si="103"/>
        <v>0</v>
      </c>
      <c r="F347" s="227">
        <f t="shared" si="104"/>
        <v>366.30036630036631</v>
      </c>
      <c r="G347" s="226" t="str">
        <f t="shared" si="113"/>
        <v/>
      </c>
      <c r="H347" s="12" t="str">
        <f t="shared" si="114"/>
        <v/>
      </c>
      <c r="I347" s="16">
        <v>11.8</v>
      </c>
      <c r="J347" s="13">
        <f t="shared" si="115"/>
        <v>0</v>
      </c>
      <c r="K347" s="32">
        <f t="shared" si="116"/>
        <v>338.9830508474576</v>
      </c>
      <c r="L347" s="70">
        <f t="shared" si="117"/>
        <v>4.6271186440677967</v>
      </c>
      <c r="M347" s="14">
        <v>0</v>
      </c>
      <c r="N347" s="15">
        <f t="shared" si="118"/>
        <v>0</v>
      </c>
      <c r="O347" s="151" t="str">
        <f t="shared" si="119"/>
        <v/>
      </c>
      <c r="P347" s="143" t="str">
        <f t="shared" si="120"/>
        <v/>
      </c>
      <c r="Q347" s="11">
        <f t="shared" si="121"/>
        <v>3.6999999999999993</v>
      </c>
      <c r="R347" s="12">
        <f t="shared" si="122"/>
        <v>0</v>
      </c>
    </row>
    <row r="348" spans="1:18" ht="14.25" customHeight="1" x14ac:dyDescent="0.25">
      <c r="A348" s="157" t="s">
        <v>298</v>
      </c>
      <c r="B348" s="71" t="s">
        <v>900</v>
      </c>
      <c r="C348" s="120"/>
      <c r="D348" s="11">
        <v>79.8</v>
      </c>
      <c r="E348" s="226">
        <f t="shared" si="103"/>
        <v>0</v>
      </c>
      <c r="F348" s="227">
        <f t="shared" si="104"/>
        <v>250.62656641604013</v>
      </c>
      <c r="G348" s="226">
        <f t="shared" si="113"/>
        <v>584.79532163742704</v>
      </c>
      <c r="H348" s="12">
        <f t="shared" si="114"/>
        <v>292.39766081871352</v>
      </c>
      <c r="I348" s="16">
        <v>11.4</v>
      </c>
      <c r="J348" s="13">
        <f t="shared" si="115"/>
        <v>0</v>
      </c>
      <c r="K348" s="32">
        <f t="shared" si="116"/>
        <v>350.87719298245611</v>
      </c>
      <c r="L348" s="70">
        <f t="shared" si="117"/>
        <v>6.9999999999999991</v>
      </c>
      <c r="M348" s="14">
        <v>0</v>
      </c>
      <c r="N348" s="15">
        <f t="shared" si="118"/>
        <v>0</v>
      </c>
      <c r="O348" s="151" t="str">
        <f t="shared" si="119"/>
        <v/>
      </c>
      <c r="P348" s="143" t="str">
        <f t="shared" si="120"/>
        <v/>
      </c>
      <c r="Q348" s="11">
        <f t="shared" si="121"/>
        <v>17.099999999999998</v>
      </c>
      <c r="R348" s="12">
        <f t="shared" si="122"/>
        <v>0</v>
      </c>
    </row>
    <row r="349" spans="1:18" ht="14.25" customHeight="1" x14ac:dyDescent="0.25">
      <c r="A349" s="157" t="s">
        <v>120</v>
      </c>
      <c r="B349" s="71" t="s">
        <v>900</v>
      </c>
      <c r="C349" s="120"/>
      <c r="D349" s="11">
        <v>117</v>
      </c>
      <c r="E349" s="226">
        <f t="shared" si="103"/>
        <v>0</v>
      </c>
      <c r="F349" s="227">
        <f t="shared" si="104"/>
        <v>170.94017094017093</v>
      </c>
      <c r="G349" s="226">
        <f t="shared" si="113"/>
        <v>507.61421319796949</v>
      </c>
      <c r="H349" s="12">
        <f t="shared" si="114"/>
        <v>253.80710659898475</v>
      </c>
      <c r="I349" s="16">
        <v>19.399999999999999</v>
      </c>
      <c r="J349" s="13">
        <f t="shared" si="115"/>
        <v>0</v>
      </c>
      <c r="K349" s="32">
        <f t="shared" si="116"/>
        <v>206.18556701030931</v>
      </c>
      <c r="L349" s="70">
        <f t="shared" si="117"/>
        <v>6.0309278350515472</v>
      </c>
      <c r="M349" s="14">
        <v>0</v>
      </c>
      <c r="N349" s="15">
        <f t="shared" si="118"/>
        <v>0</v>
      </c>
      <c r="O349" s="151" t="str">
        <f t="shared" si="119"/>
        <v/>
      </c>
      <c r="P349" s="143" t="str">
        <f t="shared" si="120"/>
        <v/>
      </c>
      <c r="Q349" s="11">
        <f t="shared" si="121"/>
        <v>19.700000000000003</v>
      </c>
      <c r="R349" s="12">
        <f t="shared" si="122"/>
        <v>0</v>
      </c>
    </row>
    <row r="350" spans="1:18" ht="14.25" customHeight="1" x14ac:dyDescent="0.25">
      <c r="A350" s="157" t="s">
        <v>108</v>
      </c>
      <c r="B350" s="71" t="s">
        <v>900</v>
      </c>
      <c r="C350" s="120"/>
      <c r="D350" s="11">
        <v>85.9</v>
      </c>
      <c r="E350" s="226">
        <f t="shared" si="103"/>
        <v>0</v>
      </c>
      <c r="F350" s="227">
        <f t="shared" si="104"/>
        <v>232.82887077997668</v>
      </c>
      <c r="G350" s="226" t="str">
        <f t="shared" si="113"/>
        <v/>
      </c>
      <c r="H350" s="12">
        <f t="shared" si="114"/>
        <v>584.7953216374267</v>
      </c>
      <c r="I350" s="16">
        <v>17.2</v>
      </c>
      <c r="J350" s="13">
        <f t="shared" si="115"/>
        <v>0</v>
      </c>
      <c r="K350" s="32">
        <f t="shared" si="116"/>
        <v>232.55813953488374</v>
      </c>
      <c r="L350" s="70">
        <f t="shared" si="117"/>
        <v>4.9941860465116283</v>
      </c>
      <c r="M350" s="14">
        <v>0</v>
      </c>
      <c r="N350" s="15">
        <f t="shared" si="118"/>
        <v>0</v>
      </c>
      <c r="O350" s="151" t="str">
        <f t="shared" si="119"/>
        <v/>
      </c>
      <c r="P350" s="143" t="str">
        <f t="shared" si="120"/>
        <v/>
      </c>
      <c r="Q350" s="11">
        <f t="shared" si="121"/>
        <v>8.5500000000000043</v>
      </c>
      <c r="R350" s="12">
        <f t="shared" si="122"/>
        <v>0</v>
      </c>
    </row>
    <row r="351" spans="1:18" ht="14.25" customHeight="1" x14ac:dyDescent="0.25">
      <c r="A351" s="157" t="s">
        <v>43</v>
      </c>
      <c r="B351" s="71" t="s">
        <v>900</v>
      </c>
      <c r="C351" s="120"/>
      <c r="D351" s="11">
        <v>65.5</v>
      </c>
      <c r="E351" s="226">
        <f t="shared" si="103"/>
        <v>0</v>
      </c>
      <c r="F351" s="227">
        <f t="shared" si="104"/>
        <v>305.3435114503817</v>
      </c>
      <c r="G351" s="226" t="str">
        <f t="shared" si="113"/>
        <v/>
      </c>
      <c r="H351" s="12" t="str">
        <f t="shared" si="114"/>
        <v/>
      </c>
      <c r="I351" s="16">
        <v>14.9</v>
      </c>
      <c r="J351" s="13">
        <f t="shared" si="115"/>
        <v>0</v>
      </c>
      <c r="K351" s="32">
        <f t="shared" si="116"/>
        <v>268.45637583892619</v>
      </c>
      <c r="L351" s="70">
        <f t="shared" si="117"/>
        <v>4.3959731543624159</v>
      </c>
      <c r="M351" s="14">
        <v>0</v>
      </c>
      <c r="N351" s="15">
        <f t="shared" si="118"/>
        <v>0</v>
      </c>
      <c r="O351" s="151" t="str">
        <f t="shared" si="119"/>
        <v/>
      </c>
      <c r="P351" s="143" t="str">
        <f t="shared" si="120"/>
        <v/>
      </c>
      <c r="Q351" s="11">
        <f t="shared" si="121"/>
        <v>2.9499999999999993</v>
      </c>
      <c r="R351" s="12">
        <f t="shared" si="122"/>
        <v>0</v>
      </c>
    </row>
    <row r="352" spans="1:18" ht="14.25" customHeight="1" x14ac:dyDescent="0.25">
      <c r="A352" s="157" t="s">
        <v>109</v>
      </c>
      <c r="B352" s="71" t="s">
        <v>900</v>
      </c>
      <c r="C352" s="120"/>
      <c r="D352" s="11">
        <v>96.8</v>
      </c>
      <c r="E352" s="226">
        <f t="shared" si="103"/>
        <v>0</v>
      </c>
      <c r="F352" s="227">
        <f t="shared" si="104"/>
        <v>206.61157024793391</v>
      </c>
      <c r="G352" s="226" t="str">
        <f t="shared" si="113"/>
        <v/>
      </c>
      <c r="H352" s="12">
        <f t="shared" si="114"/>
        <v>694.4444444444448</v>
      </c>
      <c r="I352" s="16">
        <v>20.6</v>
      </c>
      <c r="J352" s="13">
        <f t="shared" si="115"/>
        <v>0</v>
      </c>
      <c r="K352" s="32">
        <f t="shared" si="116"/>
        <v>194.17475728155338</v>
      </c>
      <c r="L352" s="70">
        <f t="shared" si="117"/>
        <v>4.6990291262135919</v>
      </c>
      <c r="M352" s="14">
        <v>0</v>
      </c>
      <c r="N352" s="15">
        <f t="shared" si="118"/>
        <v>0</v>
      </c>
      <c r="O352" s="151" t="str">
        <f t="shared" si="119"/>
        <v/>
      </c>
      <c r="P352" s="143" t="str">
        <f t="shared" si="120"/>
        <v/>
      </c>
      <c r="Q352" s="11">
        <f t="shared" si="121"/>
        <v>7.1999999999999957</v>
      </c>
      <c r="R352" s="12">
        <f t="shared" si="122"/>
        <v>0</v>
      </c>
    </row>
    <row r="353" spans="1:18" ht="14.25" customHeight="1" x14ac:dyDescent="0.25">
      <c r="A353" s="157" t="s">
        <v>110</v>
      </c>
      <c r="B353" s="71" t="s">
        <v>900</v>
      </c>
      <c r="C353" s="120"/>
      <c r="D353" s="11">
        <v>82.3</v>
      </c>
      <c r="E353" s="226">
        <f t="shared" si="103"/>
        <v>0</v>
      </c>
      <c r="F353" s="227">
        <f t="shared" si="104"/>
        <v>243.01336573511546</v>
      </c>
      <c r="G353" s="226" t="str">
        <f t="shared" si="113"/>
        <v/>
      </c>
      <c r="H353" s="12">
        <f t="shared" si="114"/>
        <v>645.16129032258061</v>
      </c>
      <c r="I353" s="16">
        <v>16.7</v>
      </c>
      <c r="J353" s="13">
        <f t="shared" si="115"/>
        <v>0</v>
      </c>
      <c r="K353" s="32">
        <f t="shared" si="116"/>
        <v>239.52095808383237</v>
      </c>
      <c r="L353" s="70">
        <f t="shared" si="117"/>
        <v>4.9281437125748502</v>
      </c>
      <c r="M353" s="14">
        <v>0</v>
      </c>
      <c r="N353" s="15">
        <f t="shared" si="118"/>
        <v>0</v>
      </c>
      <c r="O353" s="151" t="str">
        <f t="shared" si="119"/>
        <v/>
      </c>
      <c r="P353" s="143" t="str">
        <f t="shared" si="120"/>
        <v/>
      </c>
      <c r="Q353" s="11">
        <f t="shared" si="121"/>
        <v>7.75</v>
      </c>
      <c r="R353" s="12">
        <f t="shared" si="122"/>
        <v>0</v>
      </c>
    </row>
    <row r="354" spans="1:18" ht="14.25" customHeight="1" x14ac:dyDescent="0.25">
      <c r="A354" s="157" t="s">
        <v>299</v>
      </c>
      <c r="B354" s="71" t="s">
        <v>900</v>
      </c>
      <c r="C354" s="120"/>
      <c r="D354" s="11">
        <v>70.5</v>
      </c>
      <c r="E354" s="226">
        <f t="shared" si="103"/>
        <v>0</v>
      </c>
      <c r="F354" s="227">
        <f t="shared" si="104"/>
        <v>283.68794326241135</v>
      </c>
      <c r="G354" s="226" t="str">
        <f t="shared" si="113"/>
        <v/>
      </c>
      <c r="H354" s="12" t="str">
        <f t="shared" si="114"/>
        <v/>
      </c>
      <c r="I354" s="16">
        <v>16.5</v>
      </c>
      <c r="J354" s="13">
        <f t="shared" si="115"/>
        <v>0</v>
      </c>
      <c r="K354" s="32">
        <f t="shared" si="116"/>
        <v>242.42424242424244</v>
      </c>
      <c r="L354" s="70">
        <f t="shared" si="117"/>
        <v>4.2727272727272725</v>
      </c>
      <c r="M354" s="14">
        <v>0</v>
      </c>
      <c r="N354" s="15">
        <f t="shared" si="118"/>
        <v>0</v>
      </c>
      <c r="O354" s="151" t="str">
        <f t="shared" si="119"/>
        <v/>
      </c>
      <c r="P354" s="143" t="str">
        <f t="shared" si="120"/>
        <v/>
      </c>
      <c r="Q354" s="11">
        <f t="shared" si="121"/>
        <v>2.25</v>
      </c>
      <c r="R354" s="12">
        <f t="shared" si="122"/>
        <v>0</v>
      </c>
    </row>
    <row r="355" spans="1:18" ht="14.25" customHeight="1" x14ac:dyDescent="0.25">
      <c r="A355" s="157" t="s">
        <v>44</v>
      </c>
      <c r="B355" s="71" t="s">
        <v>900</v>
      </c>
      <c r="C355" s="120"/>
      <c r="D355" s="11">
        <v>191</v>
      </c>
      <c r="E355" s="226">
        <f t="shared" si="103"/>
        <v>0</v>
      </c>
      <c r="F355" s="227">
        <f t="shared" si="104"/>
        <v>104.71204188481676</v>
      </c>
      <c r="G355" s="226">
        <f t="shared" si="113"/>
        <v>184.16206261510132</v>
      </c>
      <c r="H355" s="12">
        <f t="shared" si="114"/>
        <v>92.08103130755066</v>
      </c>
      <c r="I355" s="16">
        <v>20.6</v>
      </c>
      <c r="J355" s="13">
        <f t="shared" si="115"/>
        <v>0</v>
      </c>
      <c r="K355" s="32">
        <f t="shared" si="116"/>
        <v>194.17475728155338</v>
      </c>
      <c r="L355" s="70">
        <f t="shared" si="117"/>
        <v>9.2718446601941746</v>
      </c>
      <c r="M355" s="14">
        <v>0</v>
      </c>
      <c r="N355" s="15">
        <f t="shared" si="118"/>
        <v>0</v>
      </c>
      <c r="O355" s="151" t="str">
        <f t="shared" si="119"/>
        <v/>
      </c>
      <c r="P355" s="143" t="str">
        <f t="shared" si="120"/>
        <v/>
      </c>
      <c r="Q355" s="11">
        <f t="shared" si="121"/>
        <v>54.3</v>
      </c>
      <c r="R355" s="12">
        <f t="shared" si="122"/>
        <v>0</v>
      </c>
    </row>
    <row r="356" spans="1:18" ht="14.25" customHeight="1" x14ac:dyDescent="0.25">
      <c r="A356" s="157" t="s">
        <v>303</v>
      </c>
      <c r="B356" s="71" t="s">
        <v>900</v>
      </c>
      <c r="C356" s="120"/>
      <c r="D356" s="11">
        <v>140</v>
      </c>
      <c r="E356" s="226">
        <f t="shared" si="103"/>
        <v>0</v>
      </c>
      <c r="F356" s="227">
        <f t="shared" si="104"/>
        <v>142.85714285714286</v>
      </c>
      <c r="G356" s="226">
        <f t="shared" si="113"/>
        <v>520.83333333333326</v>
      </c>
      <c r="H356" s="12">
        <f t="shared" si="114"/>
        <v>260.41666666666663</v>
      </c>
      <c r="I356" s="16">
        <v>25.4</v>
      </c>
      <c r="J356" s="13">
        <f t="shared" si="115"/>
        <v>0</v>
      </c>
      <c r="K356" s="32">
        <f t="shared" si="116"/>
        <v>157.48031496062993</v>
      </c>
      <c r="L356" s="70">
        <f t="shared" si="117"/>
        <v>5.5118110236220472</v>
      </c>
      <c r="M356" s="14">
        <v>0</v>
      </c>
      <c r="N356" s="15">
        <f t="shared" si="118"/>
        <v>0</v>
      </c>
      <c r="O356" s="151" t="str">
        <f t="shared" si="119"/>
        <v/>
      </c>
      <c r="P356" s="143" t="str">
        <f t="shared" si="120"/>
        <v/>
      </c>
      <c r="Q356" s="11">
        <f t="shared" si="121"/>
        <v>19.200000000000003</v>
      </c>
      <c r="R356" s="12">
        <f t="shared" si="122"/>
        <v>0</v>
      </c>
    </row>
    <row r="357" spans="1:18" ht="14.25" customHeight="1" x14ac:dyDescent="0.25">
      <c r="A357" s="157" t="s">
        <v>300</v>
      </c>
      <c r="B357" s="71" t="s">
        <v>900</v>
      </c>
      <c r="C357" s="120"/>
      <c r="D357" s="11">
        <v>109</v>
      </c>
      <c r="E357" s="226">
        <f t="shared" si="103"/>
        <v>0</v>
      </c>
      <c r="F357" s="227">
        <f t="shared" si="104"/>
        <v>183.48623853211009</v>
      </c>
      <c r="G357" s="226">
        <f t="shared" si="113"/>
        <v>584.79532163742681</v>
      </c>
      <c r="H357" s="12">
        <f t="shared" si="114"/>
        <v>292.3976608187134</v>
      </c>
      <c r="I357" s="16">
        <v>18.7</v>
      </c>
      <c r="J357" s="13">
        <f t="shared" si="115"/>
        <v>0</v>
      </c>
      <c r="K357" s="32">
        <f t="shared" si="116"/>
        <v>213.90374331550802</v>
      </c>
      <c r="L357" s="70">
        <f t="shared" si="117"/>
        <v>5.8288770053475938</v>
      </c>
      <c r="M357" s="14">
        <v>0</v>
      </c>
      <c r="N357" s="15">
        <f t="shared" si="118"/>
        <v>0</v>
      </c>
      <c r="O357" s="151" t="str">
        <f t="shared" si="119"/>
        <v/>
      </c>
      <c r="P357" s="143" t="str">
        <f t="shared" si="120"/>
        <v/>
      </c>
      <c r="Q357" s="11">
        <f t="shared" si="121"/>
        <v>17.100000000000001</v>
      </c>
      <c r="R357" s="12">
        <f t="shared" si="122"/>
        <v>0</v>
      </c>
    </row>
    <row r="358" spans="1:18" ht="14.25" customHeight="1" x14ac:dyDescent="0.25">
      <c r="A358" s="157" t="s">
        <v>301</v>
      </c>
      <c r="B358" s="71" t="s">
        <v>900</v>
      </c>
      <c r="C358" s="120"/>
      <c r="D358" s="11">
        <v>157</v>
      </c>
      <c r="E358" s="226">
        <f t="shared" si="103"/>
        <v>0</v>
      </c>
      <c r="F358" s="227">
        <f t="shared" si="104"/>
        <v>127.38853503184713</v>
      </c>
      <c r="G358" s="226">
        <f t="shared" si="113"/>
        <v>235.29411764705884</v>
      </c>
      <c r="H358" s="12">
        <f t="shared" si="114"/>
        <v>117.64705882352942</v>
      </c>
      <c r="I358" s="16">
        <v>18</v>
      </c>
      <c r="J358" s="13">
        <f t="shared" si="115"/>
        <v>0</v>
      </c>
      <c r="K358" s="32">
        <f t="shared" si="116"/>
        <v>222.22222222222223</v>
      </c>
      <c r="L358" s="70">
        <f t="shared" si="117"/>
        <v>8.7222222222222214</v>
      </c>
      <c r="M358" s="14">
        <v>0</v>
      </c>
      <c r="N358" s="15">
        <f t="shared" si="118"/>
        <v>0</v>
      </c>
      <c r="O358" s="151" t="str">
        <f t="shared" si="119"/>
        <v/>
      </c>
      <c r="P358" s="143" t="str">
        <f t="shared" si="120"/>
        <v/>
      </c>
      <c r="Q358" s="11">
        <f t="shared" si="121"/>
        <v>42.5</v>
      </c>
      <c r="R358" s="12">
        <f t="shared" si="122"/>
        <v>0</v>
      </c>
    </row>
    <row r="359" spans="1:18" ht="14.25" customHeight="1" x14ac:dyDescent="0.25">
      <c r="A359" s="157" t="s">
        <v>482</v>
      </c>
      <c r="B359" s="71" t="s">
        <v>900</v>
      </c>
      <c r="C359" s="120"/>
      <c r="D359" s="11">
        <v>173</v>
      </c>
      <c r="E359" s="226">
        <f t="shared" si="103"/>
        <v>0</v>
      </c>
      <c r="F359" s="227">
        <f t="shared" si="104"/>
        <v>115.60693641618498</v>
      </c>
      <c r="G359" s="226">
        <f t="shared" si="113"/>
        <v>169.20473773265653</v>
      </c>
      <c r="H359" s="12">
        <f t="shared" si="114"/>
        <v>84.602368866328263</v>
      </c>
      <c r="I359" s="16">
        <v>13.7</v>
      </c>
      <c r="J359" s="13">
        <f t="shared" si="115"/>
        <v>0</v>
      </c>
      <c r="K359" s="32">
        <f t="shared" si="116"/>
        <v>291.97080291970804</v>
      </c>
      <c r="L359" s="70">
        <f t="shared" si="117"/>
        <v>12.627737226277373</v>
      </c>
      <c r="M359" s="14">
        <v>0</v>
      </c>
      <c r="N359" s="15">
        <f t="shared" si="118"/>
        <v>0</v>
      </c>
      <c r="O359" s="151" t="str">
        <f t="shared" si="119"/>
        <v/>
      </c>
      <c r="P359" s="143" t="str">
        <f t="shared" si="120"/>
        <v/>
      </c>
      <c r="Q359" s="11">
        <f t="shared" si="121"/>
        <v>59.1</v>
      </c>
      <c r="R359" s="12">
        <f t="shared" si="122"/>
        <v>0</v>
      </c>
    </row>
    <row r="360" spans="1:18" ht="14.25" customHeight="1" x14ac:dyDescent="0.25">
      <c r="A360" s="157" t="s">
        <v>483</v>
      </c>
      <c r="B360" s="71" t="s">
        <v>900</v>
      </c>
      <c r="C360" s="120"/>
      <c r="D360" s="11">
        <v>218</v>
      </c>
      <c r="E360" s="226">
        <f t="shared" si="103"/>
        <v>0</v>
      </c>
      <c r="F360" s="227">
        <f t="shared" si="104"/>
        <v>91.743119266055047</v>
      </c>
      <c r="G360" s="226">
        <f t="shared" si="113"/>
        <v>163.3986928104575</v>
      </c>
      <c r="H360" s="12">
        <f t="shared" si="114"/>
        <v>81.699346405228752</v>
      </c>
      <c r="I360" s="16">
        <v>23.9</v>
      </c>
      <c r="J360" s="13">
        <f t="shared" si="115"/>
        <v>0</v>
      </c>
      <c r="K360" s="32">
        <f t="shared" si="116"/>
        <v>167.36401673640168</v>
      </c>
      <c r="L360" s="70">
        <f t="shared" si="117"/>
        <v>9.1213389121338917</v>
      </c>
      <c r="M360" s="14">
        <v>0</v>
      </c>
      <c r="N360" s="15">
        <f t="shared" si="118"/>
        <v>0</v>
      </c>
      <c r="O360" s="151" t="str">
        <f t="shared" si="119"/>
        <v/>
      </c>
      <c r="P360" s="143" t="str">
        <f t="shared" si="120"/>
        <v/>
      </c>
      <c r="Q360" s="11">
        <f t="shared" si="121"/>
        <v>61.2</v>
      </c>
      <c r="R360" s="12">
        <f t="shared" si="122"/>
        <v>0</v>
      </c>
    </row>
    <row r="361" spans="1:18" ht="14.25" customHeight="1" x14ac:dyDescent="0.25">
      <c r="A361" s="157" t="s">
        <v>484</v>
      </c>
      <c r="B361" s="71" t="s">
        <v>900</v>
      </c>
      <c r="C361" s="120"/>
      <c r="D361" s="11">
        <v>131</v>
      </c>
      <c r="E361" s="226">
        <f t="shared" si="103"/>
        <v>0</v>
      </c>
      <c r="F361" s="227">
        <f t="shared" si="104"/>
        <v>152.67175572519085</v>
      </c>
      <c r="G361" s="226">
        <f t="shared" si="113"/>
        <v>281.6901408450704</v>
      </c>
      <c r="H361" s="12">
        <f t="shared" si="114"/>
        <v>140.8450704225352</v>
      </c>
      <c r="I361" s="16">
        <v>15</v>
      </c>
      <c r="J361" s="13">
        <f t="shared" si="115"/>
        <v>0</v>
      </c>
      <c r="K361" s="32">
        <f t="shared" si="116"/>
        <v>266.66666666666663</v>
      </c>
      <c r="L361" s="70">
        <f t="shared" si="117"/>
        <v>8.7333333333333325</v>
      </c>
      <c r="M361" s="14">
        <v>0</v>
      </c>
      <c r="N361" s="15">
        <f t="shared" si="118"/>
        <v>0</v>
      </c>
      <c r="O361" s="151" t="str">
        <f t="shared" si="119"/>
        <v/>
      </c>
      <c r="P361" s="143" t="str">
        <f t="shared" si="120"/>
        <v/>
      </c>
      <c r="Q361" s="11">
        <f t="shared" si="121"/>
        <v>35.5</v>
      </c>
      <c r="R361" s="12">
        <f t="shared" si="122"/>
        <v>0</v>
      </c>
    </row>
    <row r="362" spans="1:18" ht="14.25" customHeight="1" x14ac:dyDescent="0.25">
      <c r="A362" s="157" t="s">
        <v>485</v>
      </c>
      <c r="B362" s="71" t="s">
        <v>900</v>
      </c>
      <c r="C362" s="120"/>
      <c r="D362" s="11">
        <v>218</v>
      </c>
      <c r="E362" s="226">
        <f t="shared" si="103"/>
        <v>0</v>
      </c>
      <c r="F362" s="227">
        <f t="shared" si="104"/>
        <v>91.743119266055047</v>
      </c>
      <c r="G362" s="226">
        <f t="shared" si="113"/>
        <v>163.3986928104575</v>
      </c>
      <c r="H362" s="12">
        <f t="shared" si="114"/>
        <v>81.699346405228752</v>
      </c>
      <c r="I362" s="16">
        <v>23.9</v>
      </c>
      <c r="J362" s="13">
        <f t="shared" si="115"/>
        <v>0</v>
      </c>
      <c r="K362" s="32">
        <f t="shared" si="116"/>
        <v>167.36401673640168</v>
      </c>
      <c r="L362" s="70">
        <f t="shared" si="117"/>
        <v>9.1213389121338917</v>
      </c>
      <c r="M362" s="14">
        <v>0</v>
      </c>
      <c r="N362" s="15">
        <f t="shared" si="118"/>
        <v>0</v>
      </c>
      <c r="O362" s="151" t="str">
        <f t="shared" si="119"/>
        <v/>
      </c>
      <c r="P362" s="143" t="str">
        <f t="shared" si="120"/>
        <v/>
      </c>
      <c r="Q362" s="11">
        <f t="shared" si="121"/>
        <v>61.2</v>
      </c>
      <c r="R362" s="12">
        <f t="shared" si="122"/>
        <v>0</v>
      </c>
    </row>
    <row r="363" spans="1:18" ht="14.25" customHeight="1" x14ac:dyDescent="0.25">
      <c r="A363" s="157" t="s">
        <v>121</v>
      </c>
      <c r="B363" s="71" t="s">
        <v>900</v>
      </c>
      <c r="C363" s="120"/>
      <c r="D363" s="11">
        <v>104</v>
      </c>
      <c r="E363" s="226">
        <f t="shared" si="103"/>
        <v>0</v>
      </c>
      <c r="F363" s="227">
        <f t="shared" si="104"/>
        <v>192.30769230769232</v>
      </c>
      <c r="G363" s="226">
        <f t="shared" si="113"/>
        <v>454.54545454545456</v>
      </c>
      <c r="H363" s="12">
        <f t="shared" si="114"/>
        <v>227.27272727272728</v>
      </c>
      <c r="I363" s="16">
        <v>15</v>
      </c>
      <c r="J363" s="13">
        <f t="shared" si="115"/>
        <v>0</v>
      </c>
      <c r="K363" s="32">
        <f t="shared" si="116"/>
        <v>266.66666666666663</v>
      </c>
      <c r="L363" s="70">
        <f t="shared" si="117"/>
        <v>6.9333333333333336</v>
      </c>
      <c r="M363" s="14">
        <v>0</v>
      </c>
      <c r="N363" s="15">
        <f t="shared" si="118"/>
        <v>0</v>
      </c>
      <c r="O363" s="151" t="str">
        <f t="shared" si="119"/>
        <v/>
      </c>
      <c r="P363" s="143" t="str">
        <f t="shared" si="120"/>
        <v/>
      </c>
      <c r="Q363" s="11">
        <f t="shared" si="121"/>
        <v>22</v>
      </c>
      <c r="R363" s="12">
        <f t="shared" si="122"/>
        <v>0</v>
      </c>
    </row>
    <row r="364" spans="1:18" ht="14.25" customHeight="1" x14ac:dyDescent="0.25">
      <c r="A364" s="157" t="s">
        <v>111</v>
      </c>
      <c r="B364" s="71" t="s">
        <v>900</v>
      </c>
      <c r="C364" s="120"/>
      <c r="D364" s="11">
        <v>80</v>
      </c>
      <c r="E364" s="226">
        <f t="shared" si="103"/>
        <v>0</v>
      </c>
      <c r="F364" s="227">
        <f t="shared" si="104"/>
        <v>250</v>
      </c>
      <c r="G364" s="226" t="str">
        <f t="shared" si="113"/>
        <v/>
      </c>
      <c r="H364" s="12">
        <f t="shared" si="114"/>
        <v>862.06896551724185</v>
      </c>
      <c r="I364" s="16">
        <v>17.100000000000001</v>
      </c>
      <c r="J364" s="13">
        <f t="shared" si="115"/>
        <v>0</v>
      </c>
      <c r="K364" s="32">
        <f t="shared" si="116"/>
        <v>233.91812865497076</v>
      </c>
      <c r="L364" s="70">
        <f t="shared" si="117"/>
        <v>4.6783625730994149</v>
      </c>
      <c r="M364" s="14">
        <v>0</v>
      </c>
      <c r="N364" s="15">
        <f t="shared" si="118"/>
        <v>0</v>
      </c>
      <c r="O364" s="151" t="str">
        <f t="shared" si="119"/>
        <v/>
      </c>
      <c r="P364" s="143" t="str">
        <f t="shared" si="120"/>
        <v/>
      </c>
      <c r="Q364" s="11">
        <f t="shared" si="121"/>
        <v>5.7999999999999972</v>
      </c>
      <c r="R364" s="12">
        <f t="shared" si="122"/>
        <v>0</v>
      </c>
    </row>
    <row r="365" spans="1:18" ht="14.25" customHeight="1" x14ac:dyDescent="0.25">
      <c r="A365" s="157" t="s">
        <v>122</v>
      </c>
      <c r="B365" s="71" t="s">
        <v>900</v>
      </c>
      <c r="C365" s="120"/>
      <c r="D365" s="11">
        <v>135</v>
      </c>
      <c r="E365" s="226">
        <f t="shared" si="103"/>
        <v>0</v>
      </c>
      <c r="F365" s="227">
        <f t="shared" si="104"/>
        <v>148.14814814814815</v>
      </c>
      <c r="G365" s="226">
        <f t="shared" si="113"/>
        <v>332.22591362126246</v>
      </c>
      <c r="H365" s="12">
        <f t="shared" si="114"/>
        <v>166.11295681063123</v>
      </c>
      <c r="I365" s="16">
        <v>18.7</v>
      </c>
      <c r="J365" s="13">
        <f t="shared" si="115"/>
        <v>0</v>
      </c>
      <c r="K365" s="32">
        <f t="shared" si="116"/>
        <v>213.90374331550802</v>
      </c>
      <c r="L365" s="70">
        <f t="shared" si="117"/>
        <v>7.2192513368983962</v>
      </c>
      <c r="M365" s="14">
        <v>0</v>
      </c>
      <c r="N365" s="15">
        <f t="shared" si="118"/>
        <v>0</v>
      </c>
      <c r="O365" s="151" t="str">
        <f t="shared" si="119"/>
        <v/>
      </c>
      <c r="P365" s="143" t="str">
        <f t="shared" si="120"/>
        <v/>
      </c>
      <c r="Q365" s="11">
        <f t="shared" si="121"/>
        <v>30.1</v>
      </c>
      <c r="R365" s="12">
        <f t="shared" si="122"/>
        <v>0</v>
      </c>
    </row>
    <row r="366" spans="1:18" ht="9" customHeight="1" x14ac:dyDescent="0.25">
      <c r="A366" s="160"/>
      <c r="B366" s="212"/>
      <c r="C366" s="219"/>
      <c r="D366" s="9"/>
      <c r="E366" s="9"/>
      <c r="F366" s="9"/>
      <c r="G366" s="9"/>
      <c r="H366" s="9"/>
      <c r="I366" s="9"/>
      <c r="J366" s="9"/>
      <c r="K366" s="29"/>
      <c r="L366" s="129"/>
      <c r="M366" s="9"/>
      <c r="N366" s="9"/>
      <c r="O366" s="152"/>
      <c r="P366" s="144"/>
      <c r="Q366" s="9"/>
      <c r="R366" s="9"/>
    </row>
    <row r="367" spans="1:18" ht="14.25" customHeight="1" x14ac:dyDescent="0.25">
      <c r="A367" s="161" t="s">
        <v>880</v>
      </c>
      <c r="B367" s="213"/>
      <c r="C367" s="220"/>
      <c r="E367" s="9"/>
      <c r="F367" s="9"/>
      <c r="G367" s="9"/>
      <c r="H367" s="9"/>
      <c r="I367" s="9"/>
      <c r="J367" s="9"/>
      <c r="K367" s="29"/>
    </row>
    <row r="368" spans="1:18" ht="3.75" customHeight="1" x14ac:dyDescent="0.25">
      <c r="A368" s="156"/>
      <c r="B368" s="215"/>
      <c r="C368" s="221"/>
      <c r="D368" s="9"/>
      <c r="E368" s="9"/>
      <c r="F368" s="9"/>
      <c r="G368" s="9"/>
      <c r="H368" s="9"/>
      <c r="I368" s="9"/>
      <c r="J368" s="9"/>
      <c r="K368" s="31"/>
      <c r="L368" s="129"/>
      <c r="M368" s="9"/>
      <c r="N368" s="9"/>
      <c r="O368" s="152"/>
      <c r="P368" s="144"/>
      <c r="Q368" s="9"/>
      <c r="R368" s="9"/>
    </row>
    <row r="369" spans="1:18" ht="14.25" customHeight="1" x14ac:dyDescent="0.25">
      <c r="A369" s="157" t="s">
        <v>493</v>
      </c>
      <c r="B369" s="71" t="s">
        <v>883</v>
      </c>
      <c r="C369" s="120"/>
      <c r="D369" s="11">
        <v>114</v>
      </c>
      <c r="E369" s="226">
        <f t="shared" ref="E369" si="123">D369*($C369/100)</f>
        <v>0</v>
      </c>
      <c r="F369" s="227">
        <f t="shared" ref="F369" si="124">IF((IF($D$2&gt;=200,0,(((200-$D$2)/$D369)*100)))&gt;999,"",IF($D$2&gt;=200,0,(((200-$D$2)/$D369)*100)))</f>
        <v>175.43859649122805</v>
      </c>
      <c r="G369" s="226" t="str">
        <f t="shared" si="113"/>
        <v/>
      </c>
      <c r="H369" s="12">
        <f t="shared" si="114"/>
        <v>806.4516129032254</v>
      </c>
      <c r="I369" s="16">
        <v>25.4</v>
      </c>
      <c r="J369" s="13">
        <f t="shared" ref="J369" si="125">I369*($C369/100)</f>
        <v>0</v>
      </c>
      <c r="K369" s="32">
        <f>IF(((((40-$I$2)/I369)*100))&gt;9999,9999,(((40-$I$2)/I369)*100))</f>
        <v>157.48031496062993</v>
      </c>
      <c r="L369" s="70">
        <f>IF(K369=9999,99.9,D369/I369)</f>
        <v>4.4881889763779528</v>
      </c>
      <c r="M369" s="14">
        <v>0</v>
      </c>
      <c r="N369" s="15">
        <f t="shared" ref="N369" si="126">M369*($C369/100)</f>
        <v>0</v>
      </c>
      <c r="O369" s="151" t="str">
        <f>IF(M369=0,"",IF(((((14-$M$2)/M369)*100))&gt;9999,"",(((14-$M$2)/M369)*100)))</f>
        <v/>
      </c>
      <c r="P369" s="143" t="str">
        <f>IF(O369="","",D369/M369)</f>
        <v/>
      </c>
      <c r="Q369" s="11">
        <f>(D369-(I369*4))/2</f>
        <v>6.2000000000000028</v>
      </c>
      <c r="R369" s="12">
        <f>(E369-(J369*4))/2</f>
        <v>0</v>
      </c>
    </row>
    <row r="370" spans="1:18" s="9" customFormat="1" ht="8.1" customHeight="1" thickBot="1" x14ac:dyDescent="0.3">
      <c r="A370" s="158"/>
      <c r="B370" s="215"/>
      <c r="C370" s="136"/>
      <c r="D370" s="4"/>
      <c r="K370" s="29"/>
      <c r="L370" s="6"/>
      <c r="M370" s="6"/>
      <c r="N370" s="7"/>
      <c r="O370" s="149"/>
      <c r="P370" s="141"/>
      <c r="Q370" s="4"/>
      <c r="R370" s="5"/>
    </row>
    <row r="371" spans="1:18" ht="16.5" thickTop="1" thickBot="1" x14ac:dyDescent="0.3">
      <c r="A371" s="159" t="s">
        <v>72</v>
      </c>
      <c r="B371" s="210"/>
      <c r="C371" s="218"/>
      <c r="D371" s="4"/>
      <c r="E371" s="9"/>
      <c r="F371" s="9"/>
      <c r="G371" s="9"/>
      <c r="H371" s="9"/>
      <c r="I371" s="9"/>
      <c r="J371" s="9"/>
      <c r="K371" s="29"/>
      <c r="L371" s="6"/>
      <c r="M371" s="6"/>
      <c r="N371" s="7"/>
      <c r="O371" s="149"/>
      <c r="P371" s="141"/>
      <c r="Q371" s="4"/>
      <c r="R371" s="5"/>
    </row>
    <row r="372" spans="1:18" s="9" customFormat="1" ht="7.5" customHeight="1" thickTop="1" x14ac:dyDescent="0.25">
      <c r="A372" s="1"/>
      <c r="B372" s="211"/>
      <c r="C372" s="136"/>
      <c r="K372" s="31"/>
      <c r="L372" s="131"/>
      <c r="M372" s="27"/>
      <c r="N372" s="27"/>
      <c r="O372" s="150"/>
      <c r="P372" s="142"/>
      <c r="R372" s="27"/>
    </row>
    <row r="373" spans="1:18" ht="14.25" customHeight="1" x14ac:dyDescent="0.25">
      <c r="A373" s="157" t="s">
        <v>74</v>
      </c>
      <c r="B373" s="71" t="s">
        <v>900</v>
      </c>
      <c r="C373" s="120"/>
      <c r="D373" s="11">
        <v>76.599999999999994</v>
      </c>
      <c r="E373" s="226">
        <f t="shared" ref="E373:E388" si="127">D373*($C373/100)</f>
        <v>0</v>
      </c>
      <c r="F373" s="227">
        <f t="shared" ref="F373:F388" si="128">IF((IF($D$2&gt;=200,0,(((200-$D$2)/$D373)*100)))&gt;999,"",IF($D$2&gt;=200,0,(((200-$D$2)/$D373)*100)))</f>
        <v>261.09660574412533</v>
      </c>
      <c r="G373" s="226" t="str">
        <f t="shared" si="113"/>
        <v/>
      </c>
      <c r="H373" s="12">
        <f t="shared" si="114"/>
        <v>666.66666666666697</v>
      </c>
      <c r="I373" s="16">
        <v>15.4</v>
      </c>
      <c r="J373" s="13">
        <f t="shared" ref="J373:J388" si="129">I373*($C373/100)</f>
        <v>0</v>
      </c>
      <c r="K373" s="32">
        <f t="shared" ref="K373:K388" si="130">IF(((((40-$I$2)/I373)*100))&gt;9999,9999,(((40-$I$2)/I373)*100))</f>
        <v>259.74025974025972</v>
      </c>
      <c r="L373" s="70">
        <f t="shared" ref="L373:L388" si="131">IF(K373=9999,99.9,D373/I373)</f>
        <v>4.9740259740259738</v>
      </c>
      <c r="M373" s="14">
        <v>0</v>
      </c>
      <c r="N373" s="15">
        <f t="shared" ref="N373:N388" si="132">M373*($C373/100)</f>
        <v>0</v>
      </c>
      <c r="O373" s="151" t="str">
        <f t="shared" ref="O373:O388" si="133">IF(M373=0,"",IF(((((14-$M$2)/M373)*100))&gt;9999,"",(((14-$M$2)/M373)*100)))</f>
        <v/>
      </c>
      <c r="P373" s="143" t="str">
        <f t="shared" ref="P373:P388" si="134">IF(O373="","",D373/M373)</f>
        <v/>
      </c>
      <c r="Q373" s="11">
        <f t="shared" ref="Q373:Q388" si="135">(D373-(I373*4))/2</f>
        <v>7.4999999999999964</v>
      </c>
      <c r="R373" s="12">
        <f t="shared" ref="R373:R388" si="136">(E373-(J373*4))/2</f>
        <v>0</v>
      </c>
    </row>
    <row r="374" spans="1:18" ht="14.25" customHeight="1" x14ac:dyDescent="0.25">
      <c r="A374" s="157" t="s">
        <v>472</v>
      </c>
      <c r="B374" s="71" t="s">
        <v>900</v>
      </c>
      <c r="C374" s="120"/>
      <c r="D374" s="11">
        <v>79.3</v>
      </c>
      <c r="E374" s="226">
        <f t="shared" si="127"/>
        <v>0</v>
      </c>
      <c r="F374" s="227">
        <f t="shared" si="128"/>
        <v>252.20680958385879</v>
      </c>
      <c r="G374" s="226" t="str">
        <f t="shared" si="113"/>
        <v/>
      </c>
      <c r="H374" s="12" t="str">
        <f t="shared" si="114"/>
        <v/>
      </c>
      <c r="I374" s="16">
        <v>17.399999999999999</v>
      </c>
      <c r="J374" s="13">
        <f t="shared" si="129"/>
        <v>0</v>
      </c>
      <c r="K374" s="32">
        <f t="shared" si="130"/>
        <v>229.88505747126439</v>
      </c>
      <c r="L374" s="70">
        <f t="shared" si="131"/>
        <v>4.5574712643678161</v>
      </c>
      <c r="M374" s="14">
        <v>0</v>
      </c>
      <c r="N374" s="15">
        <f t="shared" si="132"/>
        <v>0</v>
      </c>
      <c r="O374" s="151" t="str">
        <f t="shared" si="133"/>
        <v/>
      </c>
      <c r="P374" s="143" t="str">
        <f t="shared" si="134"/>
        <v/>
      </c>
      <c r="Q374" s="11">
        <f t="shared" si="135"/>
        <v>4.8500000000000014</v>
      </c>
      <c r="R374" s="12">
        <f t="shared" si="136"/>
        <v>0</v>
      </c>
    </row>
    <row r="375" spans="1:18" ht="14.25" customHeight="1" x14ac:dyDescent="0.25">
      <c r="A375" s="157" t="s">
        <v>284</v>
      </c>
      <c r="B375" s="71" t="s">
        <v>900</v>
      </c>
      <c r="C375" s="120"/>
      <c r="D375" s="11">
        <v>82.6</v>
      </c>
      <c r="E375" s="226">
        <f t="shared" si="127"/>
        <v>0</v>
      </c>
      <c r="F375" s="227">
        <f t="shared" si="128"/>
        <v>242.13075060532688</v>
      </c>
      <c r="G375" s="226" t="str">
        <f t="shared" si="113"/>
        <v/>
      </c>
      <c r="H375" s="12">
        <f t="shared" si="114"/>
        <v>666.66666666666674</v>
      </c>
      <c r="I375" s="16">
        <v>16.899999999999999</v>
      </c>
      <c r="J375" s="13">
        <f t="shared" si="129"/>
        <v>0</v>
      </c>
      <c r="K375" s="32">
        <f t="shared" si="130"/>
        <v>236.68639053254438</v>
      </c>
      <c r="L375" s="70">
        <f t="shared" si="131"/>
        <v>4.8875739644970411</v>
      </c>
      <c r="M375" s="14">
        <v>0</v>
      </c>
      <c r="N375" s="15">
        <f t="shared" si="132"/>
        <v>0</v>
      </c>
      <c r="O375" s="151" t="str">
        <f t="shared" si="133"/>
        <v/>
      </c>
      <c r="P375" s="143" t="str">
        <f t="shared" si="134"/>
        <v/>
      </c>
      <c r="Q375" s="11">
        <f t="shared" si="135"/>
        <v>7.5</v>
      </c>
      <c r="R375" s="12">
        <f t="shared" si="136"/>
        <v>0</v>
      </c>
    </row>
    <row r="376" spans="1:18" ht="14.25" customHeight="1" x14ac:dyDescent="0.25">
      <c r="A376" s="157" t="s">
        <v>471</v>
      </c>
      <c r="B376" s="71" t="s">
        <v>900</v>
      </c>
      <c r="C376" s="120"/>
      <c r="D376" s="11">
        <v>79.3</v>
      </c>
      <c r="E376" s="226">
        <f t="shared" si="127"/>
        <v>0</v>
      </c>
      <c r="F376" s="227">
        <f t="shared" si="128"/>
        <v>252.20680958385879</v>
      </c>
      <c r="G376" s="226" t="str">
        <f t="shared" si="113"/>
        <v/>
      </c>
      <c r="H376" s="12" t="str">
        <f t="shared" si="114"/>
        <v/>
      </c>
      <c r="I376" s="16">
        <v>17.399999999999999</v>
      </c>
      <c r="J376" s="13">
        <f t="shared" si="129"/>
        <v>0</v>
      </c>
      <c r="K376" s="32">
        <f t="shared" si="130"/>
        <v>229.88505747126439</v>
      </c>
      <c r="L376" s="70">
        <f t="shared" si="131"/>
        <v>4.5574712643678161</v>
      </c>
      <c r="M376" s="14">
        <v>0</v>
      </c>
      <c r="N376" s="15">
        <f t="shared" si="132"/>
        <v>0</v>
      </c>
      <c r="O376" s="151" t="str">
        <f t="shared" si="133"/>
        <v/>
      </c>
      <c r="P376" s="143" t="str">
        <f t="shared" si="134"/>
        <v/>
      </c>
      <c r="Q376" s="11">
        <f t="shared" si="135"/>
        <v>4.8500000000000014</v>
      </c>
      <c r="R376" s="12">
        <f t="shared" si="136"/>
        <v>0</v>
      </c>
    </row>
    <row r="377" spans="1:18" ht="14.25" customHeight="1" x14ac:dyDescent="0.25">
      <c r="A377" s="157" t="s">
        <v>45</v>
      </c>
      <c r="B377" s="71" t="s">
        <v>900</v>
      </c>
      <c r="C377" s="120"/>
      <c r="D377" s="11">
        <v>80.400000000000006</v>
      </c>
      <c r="E377" s="226">
        <f t="shared" si="127"/>
        <v>0</v>
      </c>
      <c r="F377" s="227">
        <f t="shared" si="128"/>
        <v>248.75621890547262</v>
      </c>
      <c r="G377" s="226" t="str">
        <f t="shared" si="113"/>
        <v/>
      </c>
      <c r="H377" s="12">
        <f t="shared" si="114"/>
        <v>641.02564102564065</v>
      </c>
      <c r="I377" s="16">
        <v>16.2</v>
      </c>
      <c r="J377" s="13">
        <f t="shared" si="129"/>
        <v>0</v>
      </c>
      <c r="K377" s="32">
        <f t="shared" si="130"/>
        <v>246.91358024691363</v>
      </c>
      <c r="L377" s="70">
        <f t="shared" si="131"/>
        <v>4.9629629629629637</v>
      </c>
      <c r="M377" s="14">
        <v>0</v>
      </c>
      <c r="N377" s="15">
        <f t="shared" si="132"/>
        <v>0</v>
      </c>
      <c r="O377" s="151" t="str">
        <f t="shared" si="133"/>
        <v/>
      </c>
      <c r="P377" s="143" t="str">
        <f t="shared" si="134"/>
        <v/>
      </c>
      <c r="Q377" s="11">
        <f t="shared" si="135"/>
        <v>7.8000000000000043</v>
      </c>
      <c r="R377" s="12">
        <f t="shared" si="136"/>
        <v>0</v>
      </c>
    </row>
    <row r="378" spans="1:18" ht="14.25" customHeight="1" x14ac:dyDescent="0.25">
      <c r="A378" s="157" t="s">
        <v>476</v>
      </c>
      <c r="B378" s="71" t="s">
        <v>900</v>
      </c>
      <c r="C378" s="120"/>
      <c r="D378" s="11">
        <v>195</v>
      </c>
      <c r="E378" s="226">
        <f t="shared" si="127"/>
        <v>0</v>
      </c>
      <c r="F378" s="227">
        <f t="shared" si="128"/>
        <v>102.56410256410255</v>
      </c>
      <c r="G378" s="226">
        <f t="shared" si="113"/>
        <v>140.25245441795232</v>
      </c>
      <c r="H378" s="12">
        <f t="shared" si="114"/>
        <v>70.126227208976161</v>
      </c>
      <c r="I378" s="16">
        <v>13.1</v>
      </c>
      <c r="J378" s="13">
        <f t="shared" si="129"/>
        <v>0</v>
      </c>
      <c r="K378" s="32">
        <f t="shared" si="130"/>
        <v>305.3435114503817</v>
      </c>
      <c r="L378" s="70">
        <f t="shared" si="131"/>
        <v>14.885496183206108</v>
      </c>
      <c r="M378" s="14">
        <v>0</v>
      </c>
      <c r="N378" s="15">
        <f t="shared" si="132"/>
        <v>0</v>
      </c>
      <c r="O378" s="151" t="str">
        <f t="shared" si="133"/>
        <v/>
      </c>
      <c r="P378" s="143" t="str">
        <f t="shared" si="134"/>
        <v/>
      </c>
      <c r="Q378" s="11">
        <f t="shared" si="135"/>
        <v>71.3</v>
      </c>
      <c r="R378" s="12">
        <f t="shared" si="136"/>
        <v>0</v>
      </c>
    </row>
    <row r="379" spans="1:18" ht="14.25" customHeight="1" x14ac:dyDescent="0.25">
      <c r="A379" s="157" t="s">
        <v>477</v>
      </c>
      <c r="B379" s="71" t="s">
        <v>900</v>
      </c>
      <c r="C379" s="120"/>
      <c r="D379" s="11">
        <v>119</v>
      </c>
      <c r="E379" s="226">
        <f t="shared" si="127"/>
        <v>0</v>
      </c>
      <c r="F379" s="227">
        <f t="shared" si="128"/>
        <v>168.0672268907563</v>
      </c>
      <c r="G379" s="226">
        <f t="shared" si="113"/>
        <v>303.95136778115506</v>
      </c>
      <c r="H379" s="12">
        <f t="shared" si="114"/>
        <v>151.97568389057753</v>
      </c>
      <c r="I379" s="16">
        <v>13.3</v>
      </c>
      <c r="J379" s="13">
        <f t="shared" si="129"/>
        <v>0</v>
      </c>
      <c r="K379" s="32">
        <f t="shared" si="130"/>
        <v>300.75187969924809</v>
      </c>
      <c r="L379" s="70">
        <f t="shared" si="131"/>
        <v>8.9473684210526319</v>
      </c>
      <c r="M379" s="14">
        <v>0</v>
      </c>
      <c r="N379" s="15">
        <f t="shared" si="132"/>
        <v>0</v>
      </c>
      <c r="O379" s="151" t="str">
        <f t="shared" si="133"/>
        <v/>
      </c>
      <c r="P379" s="143" t="str">
        <f t="shared" si="134"/>
        <v/>
      </c>
      <c r="Q379" s="11">
        <f t="shared" si="135"/>
        <v>32.9</v>
      </c>
      <c r="R379" s="12">
        <f t="shared" si="136"/>
        <v>0</v>
      </c>
    </row>
    <row r="380" spans="1:18" ht="14.25" customHeight="1" x14ac:dyDescent="0.25">
      <c r="A380" s="157" t="s">
        <v>75</v>
      </c>
      <c r="B380" s="71" t="s">
        <v>900</v>
      </c>
      <c r="C380" s="120"/>
      <c r="D380" s="11">
        <v>85.8</v>
      </c>
      <c r="E380" s="226">
        <f t="shared" si="127"/>
        <v>0</v>
      </c>
      <c r="F380" s="227">
        <f t="shared" si="128"/>
        <v>233.10023310023311</v>
      </c>
      <c r="G380" s="226">
        <f t="shared" si="113"/>
        <v>970.87378640776728</v>
      </c>
      <c r="H380" s="12">
        <f t="shared" si="114"/>
        <v>485.43689320388364</v>
      </c>
      <c r="I380" s="16">
        <v>16.3</v>
      </c>
      <c r="J380" s="13">
        <f t="shared" si="129"/>
        <v>0</v>
      </c>
      <c r="K380" s="32">
        <f t="shared" si="130"/>
        <v>245.39877300613497</v>
      </c>
      <c r="L380" s="70">
        <f t="shared" si="131"/>
        <v>5.2638036809815949</v>
      </c>
      <c r="M380" s="14">
        <v>0</v>
      </c>
      <c r="N380" s="15">
        <f t="shared" si="132"/>
        <v>0</v>
      </c>
      <c r="O380" s="151" t="str">
        <f t="shared" si="133"/>
        <v/>
      </c>
      <c r="P380" s="143" t="str">
        <f t="shared" si="134"/>
        <v/>
      </c>
      <c r="Q380" s="11">
        <f t="shared" si="135"/>
        <v>10.299999999999997</v>
      </c>
      <c r="R380" s="12">
        <f t="shared" si="136"/>
        <v>0</v>
      </c>
    </row>
    <row r="381" spans="1:18" ht="14.25" customHeight="1" x14ac:dyDescent="0.25">
      <c r="A381" s="157" t="s">
        <v>305</v>
      </c>
      <c r="B381" s="71" t="s">
        <v>900</v>
      </c>
      <c r="C381" s="120"/>
      <c r="D381" s="11">
        <v>72</v>
      </c>
      <c r="E381" s="226">
        <f t="shared" si="127"/>
        <v>0</v>
      </c>
      <c r="F381" s="227">
        <f t="shared" si="128"/>
        <v>277.77777777777777</v>
      </c>
      <c r="G381" s="226">
        <f t="shared" si="113"/>
        <v>641.02564102564099</v>
      </c>
      <c r="H381" s="12">
        <f t="shared" si="114"/>
        <v>320.5128205128205</v>
      </c>
      <c r="I381" s="16">
        <v>10.199999999999999</v>
      </c>
      <c r="J381" s="13">
        <f t="shared" si="129"/>
        <v>0</v>
      </c>
      <c r="K381" s="32">
        <f t="shared" si="130"/>
        <v>392.15686274509807</v>
      </c>
      <c r="L381" s="70">
        <f t="shared" si="131"/>
        <v>7.0588235294117654</v>
      </c>
      <c r="M381" s="14">
        <v>0</v>
      </c>
      <c r="N381" s="15">
        <f t="shared" si="132"/>
        <v>0</v>
      </c>
      <c r="O381" s="151" t="str">
        <f t="shared" si="133"/>
        <v/>
      </c>
      <c r="P381" s="143" t="str">
        <f t="shared" si="134"/>
        <v/>
      </c>
      <c r="Q381" s="11">
        <f t="shared" si="135"/>
        <v>15.600000000000001</v>
      </c>
      <c r="R381" s="12">
        <f t="shared" si="136"/>
        <v>0</v>
      </c>
    </row>
    <row r="382" spans="1:18" ht="14.25" customHeight="1" x14ac:dyDescent="0.25">
      <c r="A382" s="157" t="s">
        <v>473</v>
      </c>
      <c r="B382" s="71" t="s">
        <v>900</v>
      </c>
      <c r="C382" s="120"/>
      <c r="D382" s="11">
        <v>82.1</v>
      </c>
      <c r="E382" s="226">
        <f t="shared" si="127"/>
        <v>0</v>
      </c>
      <c r="F382" s="227">
        <f t="shared" si="128"/>
        <v>243.60535931790503</v>
      </c>
      <c r="G382" s="226">
        <f t="shared" si="113"/>
        <v>586.51026392961887</v>
      </c>
      <c r="H382" s="12">
        <f t="shared" si="114"/>
        <v>293.25513196480944</v>
      </c>
      <c r="I382" s="16">
        <v>12</v>
      </c>
      <c r="J382" s="13">
        <f t="shared" si="129"/>
        <v>0</v>
      </c>
      <c r="K382" s="32">
        <f t="shared" si="130"/>
        <v>333.33333333333337</v>
      </c>
      <c r="L382" s="70">
        <f t="shared" si="131"/>
        <v>6.8416666666666659</v>
      </c>
      <c r="M382" s="14">
        <v>0</v>
      </c>
      <c r="N382" s="15">
        <f t="shared" si="132"/>
        <v>0</v>
      </c>
      <c r="O382" s="151" t="str">
        <f t="shared" si="133"/>
        <v/>
      </c>
      <c r="P382" s="143" t="str">
        <f t="shared" si="134"/>
        <v/>
      </c>
      <c r="Q382" s="11">
        <f t="shared" si="135"/>
        <v>17.049999999999997</v>
      </c>
      <c r="R382" s="12">
        <f t="shared" si="136"/>
        <v>0</v>
      </c>
    </row>
    <row r="383" spans="1:18" ht="14.25" customHeight="1" x14ac:dyDescent="0.25">
      <c r="A383" s="157" t="s">
        <v>474</v>
      </c>
      <c r="B383" s="71" t="s">
        <v>900</v>
      </c>
      <c r="C383" s="120"/>
      <c r="D383" s="11">
        <v>77.7</v>
      </c>
      <c r="E383" s="226">
        <f t="shared" si="127"/>
        <v>0</v>
      </c>
      <c r="F383" s="227">
        <f t="shared" si="128"/>
        <v>257.40025740025743</v>
      </c>
      <c r="G383" s="226">
        <f t="shared" si="113"/>
        <v>655.73770491803282</v>
      </c>
      <c r="H383" s="12">
        <f t="shared" si="114"/>
        <v>327.86885245901641</v>
      </c>
      <c r="I383" s="16">
        <v>11.8</v>
      </c>
      <c r="J383" s="13">
        <f t="shared" si="129"/>
        <v>0</v>
      </c>
      <c r="K383" s="32">
        <f t="shared" si="130"/>
        <v>338.9830508474576</v>
      </c>
      <c r="L383" s="70">
        <f t="shared" si="131"/>
        <v>6.5847457627118642</v>
      </c>
      <c r="M383" s="14">
        <v>0</v>
      </c>
      <c r="N383" s="15">
        <f t="shared" si="132"/>
        <v>0</v>
      </c>
      <c r="O383" s="151" t="str">
        <f t="shared" si="133"/>
        <v/>
      </c>
      <c r="P383" s="143" t="str">
        <f t="shared" si="134"/>
        <v/>
      </c>
      <c r="Q383" s="11">
        <f t="shared" si="135"/>
        <v>15.25</v>
      </c>
      <c r="R383" s="12">
        <f t="shared" si="136"/>
        <v>0</v>
      </c>
    </row>
    <row r="384" spans="1:18" ht="14.25" customHeight="1" x14ac:dyDescent="0.25">
      <c r="A384" s="157" t="s">
        <v>475</v>
      </c>
      <c r="B384" s="71" t="s">
        <v>900</v>
      </c>
      <c r="C384" s="120"/>
      <c r="D384" s="11">
        <v>89.2</v>
      </c>
      <c r="E384" s="226">
        <f t="shared" si="127"/>
        <v>0</v>
      </c>
      <c r="F384" s="227">
        <f t="shared" si="128"/>
        <v>224.21524663677127</v>
      </c>
      <c r="G384" s="226" t="str">
        <f t="shared" si="113"/>
        <v/>
      </c>
      <c r="H384" s="12" t="str">
        <f t="shared" si="114"/>
        <v/>
      </c>
      <c r="I384" s="16">
        <v>20</v>
      </c>
      <c r="J384" s="13">
        <f t="shared" si="129"/>
        <v>0</v>
      </c>
      <c r="K384" s="32">
        <f t="shared" si="130"/>
        <v>200</v>
      </c>
      <c r="L384" s="70">
        <f t="shared" si="131"/>
        <v>4.46</v>
      </c>
      <c r="M384" s="14">
        <v>0</v>
      </c>
      <c r="N384" s="15">
        <f t="shared" si="132"/>
        <v>0</v>
      </c>
      <c r="O384" s="151" t="str">
        <f t="shared" si="133"/>
        <v/>
      </c>
      <c r="P384" s="143" t="str">
        <f t="shared" si="134"/>
        <v/>
      </c>
      <c r="Q384" s="11">
        <f t="shared" si="135"/>
        <v>4.6000000000000014</v>
      </c>
      <c r="R384" s="12">
        <f t="shared" si="136"/>
        <v>0</v>
      </c>
    </row>
    <row r="385" spans="1:18" ht="14.25" customHeight="1" x14ac:dyDescent="0.25">
      <c r="A385" s="157" t="s">
        <v>294</v>
      </c>
      <c r="B385" s="71" t="s">
        <v>900</v>
      </c>
      <c r="C385" s="120"/>
      <c r="D385" s="11">
        <v>66</v>
      </c>
      <c r="E385" s="226">
        <f t="shared" si="127"/>
        <v>0</v>
      </c>
      <c r="F385" s="227">
        <f t="shared" si="128"/>
        <v>303.030303030303</v>
      </c>
      <c r="G385" s="226">
        <f t="shared" si="113"/>
        <v>666.66666666666674</v>
      </c>
      <c r="H385" s="12">
        <f t="shared" si="114"/>
        <v>333.33333333333337</v>
      </c>
      <c r="I385" s="16">
        <v>9</v>
      </c>
      <c r="J385" s="13">
        <f t="shared" si="129"/>
        <v>0</v>
      </c>
      <c r="K385" s="32">
        <f t="shared" si="130"/>
        <v>444.44444444444446</v>
      </c>
      <c r="L385" s="70">
        <f t="shared" si="131"/>
        <v>7.333333333333333</v>
      </c>
      <c r="M385" s="14">
        <v>0</v>
      </c>
      <c r="N385" s="15">
        <f t="shared" si="132"/>
        <v>0</v>
      </c>
      <c r="O385" s="151" t="str">
        <f t="shared" si="133"/>
        <v/>
      </c>
      <c r="P385" s="143" t="str">
        <f t="shared" si="134"/>
        <v/>
      </c>
      <c r="Q385" s="11">
        <f t="shared" si="135"/>
        <v>15</v>
      </c>
      <c r="R385" s="12">
        <f t="shared" si="136"/>
        <v>0</v>
      </c>
    </row>
    <row r="386" spans="1:18" ht="14.25" customHeight="1" x14ac:dyDescent="0.25">
      <c r="A386" s="157" t="s">
        <v>46</v>
      </c>
      <c r="B386" s="71" t="s">
        <v>900</v>
      </c>
      <c r="C386" s="120"/>
      <c r="D386" s="11">
        <v>89.8</v>
      </c>
      <c r="E386" s="226">
        <f t="shared" si="127"/>
        <v>0</v>
      </c>
      <c r="F386" s="227">
        <f t="shared" si="128"/>
        <v>222.71714922048997</v>
      </c>
      <c r="G386" s="226" t="str">
        <f t="shared" si="113"/>
        <v/>
      </c>
      <c r="H386" s="12">
        <f t="shared" si="114"/>
        <v>549.45054945054937</v>
      </c>
      <c r="I386" s="16">
        <v>17.899999999999999</v>
      </c>
      <c r="J386" s="13">
        <f t="shared" si="129"/>
        <v>0</v>
      </c>
      <c r="K386" s="32">
        <f t="shared" si="130"/>
        <v>223.46368715083801</v>
      </c>
      <c r="L386" s="70">
        <f t="shared" si="131"/>
        <v>5.016759776536313</v>
      </c>
      <c r="M386" s="14">
        <v>0</v>
      </c>
      <c r="N386" s="15">
        <f t="shared" si="132"/>
        <v>0</v>
      </c>
      <c r="O386" s="151" t="str">
        <f t="shared" si="133"/>
        <v/>
      </c>
      <c r="P386" s="143" t="str">
        <f t="shared" si="134"/>
        <v/>
      </c>
      <c r="Q386" s="11">
        <f t="shared" si="135"/>
        <v>9.1000000000000014</v>
      </c>
      <c r="R386" s="12">
        <f t="shared" si="136"/>
        <v>0</v>
      </c>
    </row>
    <row r="387" spans="1:18" ht="14.25" customHeight="1" x14ac:dyDescent="0.25">
      <c r="A387" s="157" t="s">
        <v>47</v>
      </c>
      <c r="B387" s="71" t="s">
        <v>900</v>
      </c>
      <c r="C387" s="120"/>
      <c r="D387" s="11">
        <v>75.3</v>
      </c>
      <c r="E387" s="226">
        <f t="shared" si="127"/>
        <v>0</v>
      </c>
      <c r="F387" s="227">
        <f t="shared" si="128"/>
        <v>265.60424966799474</v>
      </c>
      <c r="G387" s="226" t="str">
        <f t="shared" si="113"/>
        <v/>
      </c>
      <c r="H387" s="12">
        <f t="shared" si="114"/>
        <v>917.43119266055123</v>
      </c>
      <c r="I387" s="16">
        <v>16.100000000000001</v>
      </c>
      <c r="J387" s="13">
        <f t="shared" si="129"/>
        <v>0</v>
      </c>
      <c r="K387" s="32">
        <f t="shared" si="130"/>
        <v>248.44720496894408</v>
      </c>
      <c r="L387" s="70">
        <f t="shared" si="131"/>
        <v>4.6770186335403725</v>
      </c>
      <c r="M387" s="14">
        <v>0</v>
      </c>
      <c r="N387" s="15">
        <f t="shared" si="132"/>
        <v>0</v>
      </c>
      <c r="O387" s="151" t="str">
        <f t="shared" si="133"/>
        <v/>
      </c>
      <c r="P387" s="143" t="str">
        <f t="shared" si="134"/>
        <v/>
      </c>
      <c r="Q387" s="11">
        <f t="shared" si="135"/>
        <v>5.4499999999999957</v>
      </c>
      <c r="R387" s="12">
        <f t="shared" si="136"/>
        <v>0</v>
      </c>
    </row>
    <row r="388" spans="1:18" ht="14.25" customHeight="1" x14ac:dyDescent="0.25">
      <c r="A388" s="157" t="s">
        <v>302</v>
      </c>
      <c r="B388" s="71" t="s">
        <v>900</v>
      </c>
      <c r="C388" s="120"/>
      <c r="D388" s="11">
        <v>81.7</v>
      </c>
      <c r="E388" s="226">
        <f t="shared" si="127"/>
        <v>0</v>
      </c>
      <c r="F388" s="227">
        <f t="shared" si="128"/>
        <v>244.79804161566707</v>
      </c>
      <c r="G388" s="226" t="str">
        <f t="shared" si="113"/>
        <v/>
      </c>
      <c r="H388" s="12">
        <f t="shared" si="114"/>
        <v>518.13471502590664</v>
      </c>
      <c r="I388" s="16">
        <v>15.6</v>
      </c>
      <c r="J388" s="13">
        <f t="shared" si="129"/>
        <v>0</v>
      </c>
      <c r="K388" s="32">
        <f t="shared" si="130"/>
        <v>256.41025641025641</v>
      </c>
      <c r="L388" s="70">
        <f t="shared" si="131"/>
        <v>5.2371794871794872</v>
      </c>
      <c r="M388" s="14">
        <v>0</v>
      </c>
      <c r="N388" s="15">
        <f t="shared" si="132"/>
        <v>0</v>
      </c>
      <c r="O388" s="151" t="str">
        <f t="shared" si="133"/>
        <v/>
      </c>
      <c r="P388" s="143" t="str">
        <f t="shared" si="134"/>
        <v/>
      </c>
      <c r="Q388" s="11">
        <f t="shared" si="135"/>
        <v>9.6500000000000021</v>
      </c>
      <c r="R388" s="12">
        <f t="shared" si="136"/>
        <v>0</v>
      </c>
    </row>
    <row r="389" spans="1:18" s="9" customFormat="1" ht="8.1" customHeight="1" thickBot="1" x14ac:dyDescent="0.3">
      <c r="A389" s="158"/>
      <c r="B389" s="215"/>
      <c r="C389" s="136"/>
      <c r="D389" s="4"/>
      <c r="K389" s="29"/>
      <c r="L389" s="6"/>
      <c r="M389" s="6"/>
      <c r="N389" s="7"/>
      <c r="O389" s="149"/>
      <c r="P389" s="141"/>
      <c r="Q389" s="4"/>
      <c r="R389" s="5"/>
    </row>
    <row r="390" spans="1:18" ht="16.5" thickTop="1" thickBot="1" x14ac:dyDescent="0.3">
      <c r="A390" s="159" t="s">
        <v>73</v>
      </c>
      <c r="B390" s="210"/>
      <c r="C390" s="218"/>
      <c r="D390" s="4"/>
      <c r="E390" s="9"/>
      <c r="F390" s="9"/>
      <c r="G390" s="9"/>
      <c r="H390" s="9"/>
      <c r="I390" s="9"/>
      <c r="J390" s="9"/>
      <c r="K390" s="29"/>
      <c r="L390" s="6"/>
      <c r="M390" s="6"/>
      <c r="N390" s="7"/>
      <c r="O390" s="149"/>
      <c r="P390" s="141"/>
      <c r="Q390" s="4"/>
      <c r="R390" s="5"/>
    </row>
    <row r="391" spans="1:18" s="9" customFormat="1" ht="7.5" customHeight="1" thickTop="1" x14ac:dyDescent="0.25">
      <c r="A391" s="1"/>
      <c r="B391" s="211"/>
      <c r="C391" s="136"/>
      <c r="K391" s="31"/>
      <c r="L391" s="131"/>
      <c r="M391" s="27"/>
      <c r="N391" s="27"/>
      <c r="O391" s="150"/>
      <c r="P391" s="142"/>
      <c r="R391" s="27"/>
    </row>
    <row r="392" spans="1:18" ht="14.25" customHeight="1" x14ac:dyDescent="0.25">
      <c r="A392" s="157" t="s">
        <v>76</v>
      </c>
      <c r="B392" s="71" t="s">
        <v>900</v>
      </c>
      <c r="C392" s="120"/>
      <c r="D392" s="11">
        <v>83.5</v>
      </c>
      <c r="E392" s="226">
        <f t="shared" ref="E392:E403" si="137">D392*($C392/100)</f>
        <v>0</v>
      </c>
      <c r="F392" s="227">
        <f t="shared" ref="F392:F403" si="138">IF((IF($D$2&gt;=200,0,(((200-$D$2)/$D392)*100)))&gt;999,"",IF($D$2&gt;=200,0,(((200-$D$2)/$D392)*100)))</f>
        <v>239.52095808383231</v>
      </c>
      <c r="G392" s="226" t="str">
        <f t="shared" si="113"/>
        <v/>
      </c>
      <c r="H392" s="12">
        <f t="shared" si="114"/>
        <v>502.51256281407041</v>
      </c>
      <c r="I392" s="16">
        <v>15.9</v>
      </c>
      <c r="J392" s="13">
        <f t="shared" ref="J392:J403" si="139">I392*($C392/100)</f>
        <v>0</v>
      </c>
      <c r="K392" s="32">
        <f t="shared" ref="K392:K403" si="140">IF(((((40-$I$2)/I392)*100))&gt;9999,9999,(((40-$I$2)/I392)*100))</f>
        <v>251.57232704402514</v>
      </c>
      <c r="L392" s="70">
        <f t="shared" ref="L392:L403" si="141">IF(K392=9999,99.9,D392/I392)</f>
        <v>5.2515723270440251</v>
      </c>
      <c r="M392" s="14">
        <v>0</v>
      </c>
      <c r="N392" s="15">
        <f t="shared" ref="N392:N403" si="142">M392*($C392/100)</f>
        <v>0</v>
      </c>
      <c r="O392" s="151" t="str">
        <f t="shared" ref="O392:O403" si="143">IF(M392=0,"",IF(((((14-$M$2)/M392)*100))&gt;9999,"",(((14-$M$2)/M392)*100)))</f>
        <v/>
      </c>
      <c r="P392" s="143" t="str">
        <f t="shared" ref="P392:P403" si="144">IF(O392="","",D392/M392)</f>
        <v/>
      </c>
      <c r="Q392" s="11">
        <f t="shared" ref="Q392:Q403" si="145">(D392-(I392*4))/2</f>
        <v>9.9499999999999993</v>
      </c>
      <c r="R392" s="12">
        <f t="shared" ref="R392:R403" si="146">(E392-(J392*4))/2</f>
        <v>0</v>
      </c>
    </row>
    <row r="393" spans="1:18" ht="14.25" customHeight="1" x14ac:dyDescent="0.25">
      <c r="A393" s="157" t="s">
        <v>78</v>
      </c>
      <c r="B393" s="71" t="s">
        <v>900</v>
      </c>
      <c r="C393" s="120"/>
      <c r="D393" s="11">
        <v>86</v>
      </c>
      <c r="E393" s="226">
        <f t="shared" si="137"/>
        <v>0</v>
      </c>
      <c r="F393" s="227">
        <f t="shared" si="138"/>
        <v>232.55813953488374</v>
      </c>
      <c r="G393" s="226" t="str">
        <f t="shared" si="113"/>
        <v/>
      </c>
      <c r="H393" s="12">
        <f t="shared" si="114"/>
        <v>714.28571428571433</v>
      </c>
      <c r="I393" s="16">
        <v>18</v>
      </c>
      <c r="J393" s="13">
        <f t="shared" si="139"/>
        <v>0</v>
      </c>
      <c r="K393" s="32">
        <f t="shared" si="140"/>
        <v>222.22222222222223</v>
      </c>
      <c r="L393" s="70">
        <f t="shared" si="141"/>
        <v>4.7777777777777777</v>
      </c>
      <c r="M393" s="14">
        <v>0</v>
      </c>
      <c r="N393" s="15">
        <f t="shared" si="142"/>
        <v>0</v>
      </c>
      <c r="O393" s="151" t="str">
        <f t="shared" si="143"/>
        <v/>
      </c>
      <c r="P393" s="143" t="str">
        <f t="shared" si="144"/>
        <v/>
      </c>
      <c r="Q393" s="11">
        <f t="shared" si="145"/>
        <v>7</v>
      </c>
      <c r="R393" s="12">
        <f t="shared" si="146"/>
        <v>0</v>
      </c>
    </row>
    <row r="394" spans="1:18" ht="14.25" customHeight="1" x14ac:dyDescent="0.25">
      <c r="A394" s="157" t="s">
        <v>304</v>
      </c>
      <c r="B394" s="71" t="s">
        <v>900</v>
      </c>
      <c r="C394" s="120"/>
      <c r="D394" s="11">
        <v>81.8</v>
      </c>
      <c r="E394" s="226">
        <f t="shared" si="137"/>
        <v>0</v>
      </c>
      <c r="F394" s="227">
        <f t="shared" si="138"/>
        <v>244.49877750611248</v>
      </c>
      <c r="G394" s="226" t="str">
        <f t="shared" ref="G394:G457" si="147">IF(D394=0,"",IF((IF($G$2&gt;=200,0,(((200-$G$2)/($D394-($I394*4))*100))))&gt;999,"",IF($G$2&gt;=200,0,(((200-$G$2)/($D394-($I394*4))*100)))))</f>
        <v/>
      </c>
      <c r="H394" s="12">
        <f t="shared" ref="H394:H457" si="148">IF(D394=0,"",IF((IF($G$2&gt;=100,0,(((100-$G$2)/($D394-($I394*4))*100))))&gt;999,"",IF($G$2&gt;=100,0,(((100-$G$2)/($D394-($I394*4))*100)))))</f>
        <v>877.19298245614095</v>
      </c>
      <c r="I394" s="16">
        <v>17.600000000000001</v>
      </c>
      <c r="J394" s="13">
        <f t="shared" si="139"/>
        <v>0</v>
      </c>
      <c r="K394" s="32">
        <f t="shared" si="140"/>
        <v>227.27272727272725</v>
      </c>
      <c r="L394" s="70">
        <f t="shared" si="141"/>
        <v>4.6477272727272725</v>
      </c>
      <c r="M394" s="14">
        <v>0</v>
      </c>
      <c r="N394" s="15">
        <f t="shared" si="142"/>
        <v>0</v>
      </c>
      <c r="O394" s="151" t="str">
        <f t="shared" si="143"/>
        <v/>
      </c>
      <c r="P394" s="143" t="str">
        <f t="shared" si="144"/>
        <v/>
      </c>
      <c r="Q394" s="11">
        <f t="shared" si="145"/>
        <v>5.6999999999999957</v>
      </c>
      <c r="R394" s="12">
        <f t="shared" si="146"/>
        <v>0</v>
      </c>
    </row>
    <row r="395" spans="1:18" ht="14.25" customHeight="1" x14ac:dyDescent="0.25">
      <c r="A395" s="157" t="s">
        <v>287</v>
      </c>
      <c r="B395" s="71" t="s">
        <v>900</v>
      </c>
      <c r="C395" s="120"/>
      <c r="D395" s="11">
        <v>124</v>
      </c>
      <c r="E395" s="226">
        <f t="shared" si="137"/>
        <v>0</v>
      </c>
      <c r="F395" s="227">
        <f t="shared" si="138"/>
        <v>161.29032258064515</v>
      </c>
      <c r="G395" s="226">
        <f t="shared" si="147"/>
        <v>434.78260869565213</v>
      </c>
      <c r="H395" s="12">
        <f t="shared" si="148"/>
        <v>217.39130434782606</v>
      </c>
      <c r="I395" s="16">
        <v>19.5</v>
      </c>
      <c r="J395" s="13">
        <f t="shared" si="139"/>
        <v>0</v>
      </c>
      <c r="K395" s="32">
        <f t="shared" si="140"/>
        <v>205.12820512820511</v>
      </c>
      <c r="L395" s="70">
        <f t="shared" si="141"/>
        <v>6.3589743589743586</v>
      </c>
      <c r="M395" s="14">
        <v>0</v>
      </c>
      <c r="N395" s="15">
        <f t="shared" si="142"/>
        <v>0</v>
      </c>
      <c r="O395" s="151" t="str">
        <f t="shared" si="143"/>
        <v/>
      </c>
      <c r="P395" s="143" t="str">
        <f t="shared" si="144"/>
        <v/>
      </c>
      <c r="Q395" s="11">
        <f t="shared" si="145"/>
        <v>23</v>
      </c>
      <c r="R395" s="12">
        <f t="shared" si="146"/>
        <v>0</v>
      </c>
    </row>
    <row r="396" spans="1:18" ht="14.25" customHeight="1" x14ac:dyDescent="0.25">
      <c r="A396" s="157" t="s">
        <v>289</v>
      </c>
      <c r="B396" s="71" t="s">
        <v>900</v>
      </c>
      <c r="C396" s="120"/>
      <c r="D396" s="11">
        <v>252</v>
      </c>
      <c r="E396" s="226">
        <f t="shared" si="137"/>
        <v>0</v>
      </c>
      <c r="F396" s="227">
        <f t="shared" si="138"/>
        <v>79.365079365079367</v>
      </c>
      <c r="G396" s="226">
        <f t="shared" si="147"/>
        <v>135.50135501355015</v>
      </c>
      <c r="H396" s="12">
        <f t="shared" si="148"/>
        <v>67.750677506775077</v>
      </c>
      <c r="I396" s="16">
        <v>26.1</v>
      </c>
      <c r="J396" s="13">
        <f t="shared" si="139"/>
        <v>0</v>
      </c>
      <c r="K396" s="32">
        <f t="shared" si="140"/>
        <v>153.2567049808429</v>
      </c>
      <c r="L396" s="70">
        <f t="shared" si="141"/>
        <v>9.6551724137931032</v>
      </c>
      <c r="M396" s="14">
        <v>0</v>
      </c>
      <c r="N396" s="15">
        <f t="shared" si="142"/>
        <v>0</v>
      </c>
      <c r="O396" s="151" t="str">
        <f t="shared" si="143"/>
        <v/>
      </c>
      <c r="P396" s="143" t="str">
        <f t="shared" si="144"/>
        <v/>
      </c>
      <c r="Q396" s="11">
        <f t="shared" si="145"/>
        <v>73.8</v>
      </c>
      <c r="R396" s="12">
        <f t="shared" si="146"/>
        <v>0</v>
      </c>
    </row>
    <row r="397" spans="1:18" ht="14.25" customHeight="1" x14ac:dyDescent="0.25">
      <c r="A397" s="157" t="s">
        <v>290</v>
      </c>
      <c r="B397" s="71" t="s">
        <v>900</v>
      </c>
      <c r="C397" s="120"/>
      <c r="D397" s="11">
        <v>127</v>
      </c>
      <c r="E397" s="226">
        <f t="shared" si="137"/>
        <v>0</v>
      </c>
      <c r="F397" s="227">
        <f t="shared" si="138"/>
        <v>157.48031496062993</v>
      </c>
      <c r="G397" s="226">
        <f t="shared" si="147"/>
        <v>429.18454935622321</v>
      </c>
      <c r="H397" s="12">
        <f t="shared" si="148"/>
        <v>214.59227467811161</v>
      </c>
      <c r="I397" s="16">
        <v>20.100000000000001</v>
      </c>
      <c r="J397" s="13">
        <f t="shared" si="139"/>
        <v>0</v>
      </c>
      <c r="K397" s="32">
        <f t="shared" si="140"/>
        <v>199.00497512437809</v>
      </c>
      <c r="L397" s="70">
        <f t="shared" si="141"/>
        <v>6.3184079601990044</v>
      </c>
      <c r="M397" s="14">
        <v>0</v>
      </c>
      <c r="N397" s="15">
        <f t="shared" si="142"/>
        <v>0</v>
      </c>
      <c r="O397" s="151" t="str">
        <f t="shared" si="143"/>
        <v/>
      </c>
      <c r="P397" s="143" t="str">
        <f t="shared" si="144"/>
        <v/>
      </c>
      <c r="Q397" s="11">
        <f t="shared" si="145"/>
        <v>23.299999999999997</v>
      </c>
      <c r="R397" s="12">
        <f t="shared" si="146"/>
        <v>0</v>
      </c>
    </row>
    <row r="398" spans="1:18" ht="14.25" customHeight="1" x14ac:dyDescent="0.25">
      <c r="A398" s="157" t="s">
        <v>79</v>
      </c>
      <c r="B398" s="71" t="s">
        <v>900</v>
      </c>
      <c r="C398" s="120"/>
      <c r="D398" s="11">
        <v>85.4</v>
      </c>
      <c r="E398" s="226">
        <f t="shared" si="137"/>
        <v>0</v>
      </c>
      <c r="F398" s="227">
        <f t="shared" si="138"/>
        <v>234.19203747072598</v>
      </c>
      <c r="G398" s="226" t="str">
        <f t="shared" si="147"/>
        <v/>
      </c>
      <c r="H398" s="12">
        <f t="shared" si="148"/>
        <v>684.9315068493147</v>
      </c>
      <c r="I398" s="16">
        <v>17.7</v>
      </c>
      <c r="J398" s="13">
        <f t="shared" si="139"/>
        <v>0</v>
      </c>
      <c r="K398" s="32">
        <f t="shared" si="140"/>
        <v>225.98870056497177</v>
      </c>
      <c r="L398" s="70">
        <f t="shared" si="141"/>
        <v>4.8248587570621471</v>
      </c>
      <c r="M398" s="14">
        <v>0</v>
      </c>
      <c r="N398" s="15">
        <f t="shared" si="142"/>
        <v>0</v>
      </c>
      <c r="O398" s="151" t="str">
        <f t="shared" si="143"/>
        <v/>
      </c>
      <c r="P398" s="143" t="str">
        <f t="shared" si="144"/>
        <v/>
      </c>
      <c r="Q398" s="11">
        <f t="shared" si="145"/>
        <v>7.3000000000000043</v>
      </c>
      <c r="R398" s="12">
        <f t="shared" si="146"/>
        <v>0</v>
      </c>
    </row>
    <row r="399" spans="1:18" ht="14.25" customHeight="1" x14ac:dyDescent="0.25">
      <c r="A399" s="157" t="s">
        <v>292</v>
      </c>
      <c r="B399" s="71" t="s">
        <v>900</v>
      </c>
      <c r="C399" s="120"/>
      <c r="D399" s="11">
        <v>94.2</v>
      </c>
      <c r="E399" s="226">
        <f t="shared" si="137"/>
        <v>0</v>
      </c>
      <c r="F399" s="227">
        <f t="shared" si="138"/>
        <v>212.31422505307856</v>
      </c>
      <c r="G399" s="226">
        <f t="shared" si="147"/>
        <v>900.90090090090075</v>
      </c>
      <c r="H399" s="12">
        <f t="shared" si="148"/>
        <v>450.45045045045038</v>
      </c>
      <c r="I399" s="16">
        <v>18</v>
      </c>
      <c r="J399" s="13">
        <f t="shared" si="139"/>
        <v>0</v>
      </c>
      <c r="K399" s="32">
        <f t="shared" si="140"/>
        <v>222.22222222222223</v>
      </c>
      <c r="L399" s="70">
        <f t="shared" si="141"/>
        <v>5.2333333333333334</v>
      </c>
      <c r="M399" s="14">
        <v>0</v>
      </c>
      <c r="N399" s="15">
        <f t="shared" si="142"/>
        <v>0</v>
      </c>
      <c r="O399" s="151" t="str">
        <f t="shared" si="143"/>
        <v/>
      </c>
      <c r="P399" s="143" t="str">
        <f t="shared" si="144"/>
        <v/>
      </c>
      <c r="Q399" s="11">
        <f t="shared" si="145"/>
        <v>11.100000000000001</v>
      </c>
      <c r="R399" s="12">
        <f t="shared" si="146"/>
        <v>0</v>
      </c>
    </row>
    <row r="400" spans="1:18" ht="14.25" customHeight="1" x14ac:dyDescent="0.25">
      <c r="A400" s="157" t="s">
        <v>77</v>
      </c>
      <c r="B400" s="71" t="s">
        <v>900</v>
      </c>
      <c r="C400" s="120"/>
      <c r="D400" s="11">
        <v>83.9</v>
      </c>
      <c r="E400" s="226">
        <f t="shared" si="137"/>
        <v>0</v>
      </c>
      <c r="F400" s="227">
        <f t="shared" si="138"/>
        <v>238.37902264600714</v>
      </c>
      <c r="G400" s="226" t="str">
        <f t="shared" si="147"/>
        <v/>
      </c>
      <c r="H400" s="12">
        <f t="shared" si="148"/>
        <v>662.25165562913867</v>
      </c>
      <c r="I400" s="16">
        <v>17.2</v>
      </c>
      <c r="J400" s="13">
        <f t="shared" si="139"/>
        <v>0</v>
      </c>
      <c r="K400" s="32">
        <f t="shared" si="140"/>
        <v>232.55813953488374</v>
      </c>
      <c r="L400" s="70">
        <f t="shared" si="141"/>
        <v>4.8779069767441863</v>
      </c>
      <c r="M400" s="14">
        <v>0</v>
      </c>
      <c r="N400" s="15">
        <f t="shared" si="142"/>
        <v>0</v>
      </c>
      <c r="O400" s="151" t="str">
        <f t="shared" si="143"/>
        <v/>
      </c>
      <c r="P400" s="143" t="str">
        <f t="shared" si="144"/>
        <v/>
      </c>
      <c r="Q400" s="11">
        <f t="shared" si="145"/>
        <v>7.5500000000000043</v>
      </c>
      <c r="R400" s="12">
        <f t="shared" si="146"/>
        <v>0</v>
      </c>
    </row>
    <row r="401" spans="1:18" ht="14.25" customHeight="1" x14ac:dyDescent="0.25">
      <c r="A401" s="157" t="s">
        <v>80</v>
      </c>
      <c r="B401" s="71" t="s">
        <v>900</v>
      </c>
      <c r="C401" s="120"/>
      <c r="D401" s="11">
        <v>110</v>
      </c>
      <c r="E401" s="226">
        <f t="shared" si="137"/>
        <v>0</v>
      </c>
      <c r="F401" s="227">
        <f t="shared" si="138"/>
        <v>181.81818181818181</v>
      </c>
      <c r="G401" s="226" t="str">
        <f t="shared" si="147"/>
        <v/>
      </c>
      <c r="H401" s="12">
        <f t="shared" si="148"/>
        <v>781.25000000000023</v>
      </c>
      <c r="I401" s="16">
        <v>24.3</v>
      </c>
      <c r="J401" s="13">
        <f t="shared" si="139"/>
        <v>0</v>
      </c>
      <c r="K401" s="32">
        <f t="shared" si="140"/>
        <v>164.6090534979424</v>
      </c>
      <c r="L401" s="70">
        <f t="shared" si="141"/>
        <v>4.5267489711934159</v>
      </c>
      <c r="M401" s="14">
        <v>0</v>
      </c>
      <c r="N401" s="15">
        <f t="shared" si="142"/>
        <v>0</v>
      </c>
      <c r="O401" s="151" t="str">
        <f t="shared" si="143"/>
        <v/>
      </c>
      <c r="P401" s="143" t="str">
        <f t="shared" si="144"/>
        <v/>
      </c>
      <c r="Q401" s="11">
        <f t="shared" si="145"/>
        <v>6.3999999999999986</v>
      </c>
      <c r="R401" s="12">
        <f t="shared" si="146"/>
        <v>0</v>
      </c>
    </row>
    <row r="402" spans="1:18" ht="14.25" customHeight="1" x14ac:dyDescent="0.25">
      <c r="A402" s="157" t="s">
        <v>1065</v>
      </c>
      <c r="B402" s="71" t="s">
        <v>900</v>
      </c>
      <c r="C402" s="120"/>
      <c r="D402" s="11">
        <v>82.9</v>
      </c>
      <c r="E402" s="226">
        <f t="shared" si="137"/>
        <v>0</v>
      </c>
      <c r="F402" s="227">
        <f t="shared" si="138"/>
        <v>241.25452352231602</v>
      </c>
      <c r="G402" s="226">
        <f t="shared" si="147"/>
        <v>615.38461538461524</v>
      </c>
      <c r="H402" s="12">
        <f t="shared" si="148"/>
        <v>307.69230769230762</v>
      </c>
      <c r="I402" s="16">
        <v>12.6</v>
      </c>
      <c r="J402" s="13">
        <f t="shared" si="139"/>
        <v>0</v>
      </c>
      <c r="K402" s="32">
        <f t="shared" si="140"/>
        <v>317.46031746031747</v>
      </c>
      <c r="L402" s="70">
        <f t="shared" si="141"/>
        <v>6.57936507936508</v>
      </c>
      <c r="M402" s="14">
        <v>0</v>
      </c>
      <c r="N402" s="15">
        <f t="shared" si="142"/>
        <v>0</v>
      </c>
      <c r="O402" s="151" t="str">
        <f t="shared" si="143"/>
        <v/>
      </c>
      <c r="P402" s="143" t="str">
        <f t="shared" si="144"/>
        <v/>
      </c>
      <c r="Q402" s="11">
        <f t="shared" si="145"/>
        <v>16.250000000000004</v>
      </c>
      <c r="R402" s="12">
        <f t="shared" si="146"/>
        <v>0</v>
      </c>
    </row>
    <row r="403" spans="1:18" ht="14.25" customHeight="1" x14ac:dyDescent="0.25">
      <c r="A403" s="157" t="s">
        <v>296</v>
      </c>
      <c r="B403" s="71" t="s">
        <v>900</v>
      </c>
      <c r="C403" s="120"/>
      <c r="D403" s="11">
        <v>66.400000000000006</v>
      </c>
      <c r="E403" s="226">
        <f t="shared" si="137"/>
        <v>0</v>
      </c>
      <c r="F403" s="227">
        <f t="shared" si="138"/>
        <v>301.20481927710841</v>
      </c>
      <c r="G403" s="226" t="str">
        <f t="shared" si="147"/>
        <v/>
      </c>
      <c r="H403" s="12" t="str">
        <f t="shared" si="148"/>
        <v/>
      </c>
      <c r="I403" s="16">
        <v>15.7</v>
      </c>
      <c r="J403" s="13">
        <f t="shared" si="139"/>
        <v>0</v>
      </c>
      <c r="K403" s="32">
        <f t="shared" si="140"/>
        <v>254.77707006369431</v>
      </c>
      <c r="L403" s="70">
        <f t="shared" si="141"/>
        <v>4.2292993630573257</v>
      </c>
      <c r="M403" s="14">
        <v>0</v>
      </c>
      <c r="N403" s="15">
        <f t="shared" si="142"/>
        <v>0</v>
      </c>
      <c r="O403" s="151" t="str">
        <f t="shared" si="143"/>
        <v/>
      </c>
      <c r="P403" s="143" t="str">
        <f t="shared" si="144"/>
        <v/>
      </c>
      <c r="Q403" s="11">
        <f t="shared" si="145"/>
        <v>1.8000000000000043</v>
      </c>
      <c r="R403" s="12">
        <f t="shared" si="146"/>
        <v>0</v>
      </c>
    </row>
    <row r="404" spans="1:18" s="9" customFormat="1" ht="8.1" customHeight="1" thickBot="1" x14ac:dyDescent="0.3">
      <c r="A404" s="158"/>
      <c r="B404" s="215"/>
      <c r="C404" s="136"/>
      <c r="D404" s="17"/>
      <c r="K404" s="125"/>
      <c r="L404" s="18"/>
      <c r="M404" s="18"/>
      <c r="N404" s="19"/>
      <c r="O404" s="154"/>
      <c r="P404" s="147"/>
      <c r="Q404" s="17"/>
      <c r="R404" s="28"/>
    </row>
    <row r="405" spans="1:18" ht="16.5" thickTop="1" thickBot="1" x14ac:dyDescent="0.3">
      <c r="A405" s="159" t="s">
        <v>56</v>
      </c>
      <c r="B405" s="210"/>
      <c r="C405" s="218"/>
      <c r="D405" s="4"/>
      <c r="E405" s="9"/>
      <c r="F405" s="9"/>
      <c r="G405" s="9"/>
      <c r="H405" s="9"/>
      <c r="I405" s="9"/>
      <c r="J405" s="9"/>
      <c r="K405" s="29"/>
      <c r="L405" s="6"/>
      <c r="M405" s="6"/>
      <c r="N405" s="7"/>
      <c r="O405" s="149"/>
      <c r="P405" s="141"/>
      <c r="Q405" s="4"/>
      <c r="R405" s="5"/>
    </row>
    <row r="406" spans="1:18" s="9" customFormat="1" ht="7.5" customHeight="1" thickTop="1" x14ac:dyDescent="0.25">
      <c r="A406" s="1"/>
      <c r="B406" s="211"/>
      <c r="C406" s="136"/>
      <c r="K406" s="34"/>
      <c r="L406" s="130"/>
      <c r="O406" s="152"/>
      <c r="P406" s="146"/>
    </row>
    <row r="407" spans="1:18" ht="14.25" customHeight="1" x14ac:dyDescent="0.25">
      <c r="A407" s="161" t="s">
        <v>879</v>
      </c>
      <c r="B407" s="213"/>
      <c r="C407" s="220"/>
      <c r="D407" s="9"/>
      <c r="E407" s="9"/>
      <c r="F407" s="9"/>
      <c r="G407" s="9"/>
      <c r="H407" s="9"/>
      <c r="I407" s="9"/>
      <c r="J407" s="9"/>
      <c r="K407" s="34"/>
      <c r="L407" s="6"/>
      <c r="M407" s="9"/>
      <c r="N407" s="9"/>
      <c r="O407" s="152"/>
      <c r="P407" s="144"/>
      <c r="Q407" s="9"/>
      <c r="R407" s="9"/>
    </row>
    <row r="408" spans="1:18" ht="3.75" customHeight="1" x14ac:dyDescent="0.25">
      <c r="A408" s="156"/>
      <c r="B408" s="215"/>
      <c r="C408" s="221"/>
      <c r="D408" s="27"/>
      <c r="E408" s="9"/>
      <c r="F408" s="9"/>
      <c r="G408" s="9"/>
      <c r="H408" s="9"/>
      <c r="I408" s="9"/>
      <c r="J408" s="9"/>
      <c r="K408" s="31"/>
      <c r="L408" s="131"/>
      <c r="M408" s="27"/>
      <c r="N408" s="27"/>
      <c r="O408" s="150"/>
      <c r="P408" s="148"/>
      <c r="Q408" s="27"/>
      <c r="R408" s="27"/>
    </row>
    <row r="409" spans="1:18" s="9" customFormat="1" ht="14.25" customHeight="1" x14ac:dyDescent="0.25">
      <c r="A409" s="157" t="s">
        <v>306</v>
      </c>
      <c r="B409" s="71" t="str">
        <f>IF(C409="","Promedio",ROUND(C409*2.5,0) &amp; " gr cocidos")</f>
        <v>Promedio</v>
      </c>
      <c r="C409" s="120"/>
      <c r="D409" s="11">
        <v>364</v>
      </c>
      <c r="E409" s="226">
        <f t="shared" ref="E409:E467" si="149">D409*($C409/100)</f>
        <v>0</v>
      </c>
      <c r="F409" s="227">
        <f t="shared" ref="F409:F467" si="150">IF((IF($D$2&gt;=200,0,(((200-$D$2)/$D409)*100)))&gt;999,"",IF($D$2&gt;=200,0,(((200-$D$2)/$D409)*100)))</f>
        <v>54.945054945054949</v>
      </c>
      <c r="G409" s="226">
        <f t="shared" si="147"/>
        <v>59.311981020166073</v>
      </c>
      <c r="H409" s="12">
        <f t="shared" si="148"/>
        <v>29.655990510083036</v>
      </c>
      <c r="I409" s="16">
        <v>6.7</v>
      </c>
      <c r="J409" s="13">
        <f t="shared" ref="J409:J439" si="151">I409*($C409/100)</f>
        <v>0</v>
      </c>
      <c r="K409" s="32">
        <f t="shared" ref="K409:K440" si="152">IF(((((40-$I$2)/I409)*100))&gt;9999,9999,(((40-$I$2)/I409)*100))</f>
        <v>597.01492537313425</v>
      </c>
      <c r="L409" s="70">
        <f t="shared" ref="L409:L431" si="153">IF(K409=9999,99.9,D409/I409)</f>
        <v>54.328358208955223</v>
      </c>
      <c r="M409" s="14">
        <v>1.4</v>
      </c>
      <c r="N409" s="15">
        <f t="shared" ref="N409:N439" si="154">M409*($C409/100)</f>
        <v>0</v>
      </c>
      <c r="O409" s="151">
        <f t="shared" ref="O409:O440" si="155">IF(M409=0,"",IF(((((14-$M$2)/M409)*100))&gt;9999,"",(((14-$M$2)/M409)*100)))</f>
        <v>1000</v>
      </c>
      <c r="P409" s="143">
        <f t="shared" ref="P409:P440" si="156">IF(O409="","",D409/M409)</f>
        <v>260</v>
      </c>
      <c r="Q409" s="11">
        <f t="shared" ref="Q409:Q440" si="157">(D409-(I409*4))/2</f>
        <v>168.6</v>
      </c>
      <c r="R409" s="12">
        <f t="shared" ref="R409:R440" si="158">(E409-(J409*4))/2</f>
        <v>0</v>
      </c>
    </row>
    <row r="410" spans="1:18" ht="14.25" customHeight="1" x14ac:dyDescent="0.25">
      <c r="A410" s="157" t="s">
        <v>390</v>
      </c>
      <c r="B410" s="71" t="s">
        <v>900</v>
      </c>
      <c r="C410" s="120"/>
      <c r="D410" s="11">
        <v>326</v>
      </c>
      <c r="E410" s="226">
        <f t="shared" si="149"/>
        <v>0</v>
      </c>
      <c r="F410" s="227">
        <f t="shared" si="150"/>
        <v>61.349693251533743</v>
      </c>
      <c r="G410" s="226">
        <f t="shared" si="147"/>
        <v>72.992700729927009</v>
      </c>
      <c r="H410" s="12">
        <f t="shared" si="148"/>
        <v>36.496350364963504</v>
      </c>
      <c r="I410" s="16">
        <v>13</v>
      </c>
      <c r="J410" s="13">
        <f t="shared" si="151"/>
        <v>0</v>
      </c>
      <c r="K410" s="32">
        <f t="shared" si="152"/>
        <v>307.69230769230774</v>
      </c>
      <c r="L410" s="70">
        <f t="shared" si="153"/>
        <v>25.076923076923077</v>
      </c>
      <c r="M410" s="14">
        <v>29</v>
      </c>
      <c r="N410" s="15">
        <f t="shared" si="154"/>
        <v>0</v>
      </c>
      <c r="O410" s="151">
        <f t="shared" si="155"/>
        <v>48.275862068965516</v>
      </c>
      <c r="P410" s="143">
        <f t="shared" si="156"/>
        <v>11.241379310344827</v>
      </c>
      <c r="Q410" s="11">
        <f t="shared" si="157"/>
        <v>137</v>
      </c>
      <c r="R410" s="12">
        <f t="shared" si="158"/>
        <v>0</v>
      </c>
    </row>
    <row r="411" spans="1:18" ht="14.25" customHeight="1" x14ac:dyDescent="0.25">
      <c r="A411" s="157" t="s">
        <v>376</v>
      </c>
      <c r="B411" s="71" t="str">
        <f>IF(C411="","Promedio",ROUND(C411*2.5,0) &amp; " gr cocidos")</f>
        <v>Promedio</v>
      </c>
      <c r="C411" s="120"/>
      <c r="D411" s="11">
        <v>349</v>
      </c>
      <c r="E411" s="226">
        <f t="shared" si="149"/>
        <v>0</v>
      </c>
      <c r="F411" s="227">
        <f t="shared" si="150"/>
        <v>57.306590257879655</v>
      </c>
      <c r="G411" s="226">
        <f t="shared" si="147"/>
        <v>62.227753578095836</v>
      </c>
      <c r="H411" s="12">
        <f t="shared" si="148"/>
        <v>31.113876789047918</v>
      </c>
      <c r="I411" s="16">
        <v>6.9</v>
      </c>
      <c r="J411" s="13">
        <f t="shared" si="151"/>
        <v>0</v>
      </c>
      <c r="K411" s="32">
        <f t="shared" si="152"/>
        <v>579.71014492753625</v>
      </c>
      <c r="L411" s="70">
        <f t="shared" si="153"/>
        <v>50.579710144927532</v>
      </c>
      <c r="M411" s="14">
        <v>1.4</v>
      </c>
      <c r="N411" s="15">
        <f t="shared" si="154"/>
        <v>0</v>
      </c>
      <c r="O411" s="151">
        <f t="shared" si="155"/>
        <v>1000</v>
      </c>
      <c r="P411" s="143">
        <f t="shared" si="156"/>
        <v>249.28571428571431</v>
      </c>
      <c r="Q411" s="11">
        <f t="shared" si="157"/>
        <v>160.69999999999999</v>
      </c>
      <c r="R411" s="12">
        <f t="shared" si="158"/>
        <v>0</v>
      </c>
    </row>
    <row r="412" spans="1:18" ht="14.25" customHeight="1" x14ac:dyDescent="0.25">
      <c r="A412" s="157" t="s">
        <v>307</v>
      </c>
      <c r="B412" s="71" t="str">
        <f>IF(C412="","Promedio",ROUND(C412*2.5,0) &amp; " gr cocidos")</f>
        <v>Promedio</v>
      </c>
      <c r="C412" s="120"/>
      <c r="D412" s="11">
        <v>350</v>
      </c>
      <c r="E412" s="226">
        <f t="shared" si="149"/>
        <v>0</v>
      </c>
      <c r="F412" s="227">
        <f t="shared" si="150"/>
        <v>57.142857142857139</v>
      </c>
      <c r="G412" s="226">
        <f t="shared" si="147"/>
        <v>62.266500622665014</v>
      </c>
      <c r="H412" s="12">
        <f t="shared" si="148"/>
        <v>31.133250311332507</v>
      </c>
      <c r="I412" s="16">
        <v>7.2</v>
      </c>
      <c r="J412" s="13">
        <f t="shared" si="151"/>
        <v>0</v>
      </c>
      <c r="K412" s="32">
        <f t="shared" si="152"/>
        <v>555.55555555555554</v>
      </c>
      <c r="L412" s="70">
        <f t="shared" si="153"/>
        <v>48.611111111111107</v>
      </c>
      <c r="M412" s="14">
        <v>2.2000000000000002</v>
      </c>
      <c r="N412" s="15">
        <f t="shared" si="154"/>
        <v>0</v>
      </c>
      <c r="O412" s="151">
        <f t="shared" si="155"/>
        <v>636.36363636363637</v>
      </c>
      <c r="P412" s="143">
        <f t="shared" si="156"/>
        <v>159.09090909090907</v>
      </c>
      <c r="Q412" s="11">
        <f t="shared" si="157"/>
        <v>160.6</v>
      </c>
      <c r="R412" s="12">
        <f t="shared" si="158"/>
        <v>0</v>
      </c>
    </row>
    <row r="413" spans="1:18" ht="14.25" customHeight="1" x14ac:dyDescent="0.25">
      <c r="A413" s="157" t="s">
        <v>308</v>
      </c>
      <c r="B413" s="71" t="s">
        <v>900</v>
      </c>
      <c r="C413" s="120"/>
      <c r="D413" s="11">
        <v>353</v>
      </c>
      <c r="E413" s="226">
        <f t="shared" si="149"/>
        <v>0</v>
      </c>
      <c r="F413" s="227">
        <f t="shared" si="150"/>
        <v>56.657223796033996</v>
      </c>
      <c r="G413" s="226">
        <f t="shared" si="147"/>
        <v>65.316786414108435</v>
      </c>
      <c r="H413" s="12">
        <f t="shared" si="148"/>
        <v>32.658393207054218</v>
      </c>
      <c r="I413" s="16">
        <v>11.7</v>
      </c>
      <c r="J413" s="13">
        <f t="shared" si="151"/>
        <v>0</v>
      </c>
      <c r="K413" s="32">
        <f t="shared" si="152"/>
        <v>341.88034188034192</v>
      </c>
      <c r="L413" s="70">
        <f t="shared" si="153"/>
        <v>30.170940170940174</v>
      </c>
      <c r="M413" s="14">
        <v>9.6999999999999993</v>
      </c>
      <c r="N413" s="15">
        <f t="shared" si="154"/>
        <v>0</v>
      </c>
      <c r="O413" s="151">
        <f t="shared" si="155"/>
        <v>144.32989690721652</v>
      </c>
      <c r="P413" s="143">
        <f t="shared" si="156"/>
        <v>36.391752577319593</v>
      </c>
      <c r="Q413" s="11">
        <f t="shared" si="157"/>
        <v>153.1</v>
      </c>
      <c r="R413" s="12">
        <f t="shared" si="158"/>
        <v>0</v>
      </c>
    </row>
    <row r="414" spans="1:18" ht="14.25" customHeight="1" x14ac:dyDescent="0.25">
      <c r="A414" s="157" t="s">
        <v>382</v>
      </c>
      <c r="B414" s="71" t="s">
        <v>900</v>
      </c>
      <c r="C414" s="120"/>
      <c r="D414" s="11">
        <v>388</v>
      </c>
      <c r="E414" s="226">
        <f t="shared" si="149"/>
        <v>0</v>
      </c>
      <c r="F414" s="227">
        <f t="shared" si="150"/>
        <v>51.546391752577314</v>
      </c>
      <c r="G414" s="226">
        <f t="shared" si="147"/>
        <v>55.555555555555557</v>
      </c>
      <c r="H414" s="12">
        <f t="shared" si="148"/>
        <v>27.777777777777779</v>
      </c>
      <c r="I414" s="16">
        <v>7</v>
      </c>
      <c r="J414" s="13">
        <f t="shared" si="151"/>
        <v>0</v>
      </c>
      <c r="K414" s="32">
        <f t="shared" si="152"/>
        <v>571.42857142857144</v>
      </c>
      <c r="L414" s="70">
        <f t="shared" si="153"/>
        <v>55.428571428571431</v>
      </c>
      <c r="M414" s="14">
        <v>1</v>
      </c>
      <c r="N414" s="15">
        <f t="shared" si="154"/>
        <v>0</v>
      </c>
      <c r="O414" s="151">
        <f t="shared" si="155"/>
        <v>1400</v>
      </c>
      <c r="P414" s="143">
        <f t="shared" si="156"/>
        <v>388</v>
      </c>
      <c r="Q414" s="11">
        <f t="shared" si="157"/>
        <v>180</v>
      </c>
      <c r="R414" s="12">
        <f t="shared" si="158"/>
        <v>0</v>
      </c>
    </row>
    <row r="415" spans="1:18" ht="14.25" customHeight="1" x14ac:dyDescent="0.25">
      <c r="A415" s="157" t="s">
        <v>383</v>
      </c>
      <c r="B415" s="71" t="s">
        <v>900</v>
      </c>
      <c r="C415" s="120"/>
      <c r="D415" s="11">
        <v>388</v>
      </c>
      <c r="E415" s="226">
        <f t="shared" si="149"/>
        <v>0</v>
      </c>
      <c r="F415" s="227">
        <f t="shared" si="150"/>
        <v>51.546391752577314</v>
      </c>
      <c r="G415" s="226">
        <f t="shared" si="147"/>
        <v>54.347826086956516</v>
      </c>
      <c r="H415" s="12">
        <f t="shared" si="148"/>
        <v>27.173913043478258</v>
      </c>
      <c r="I415" s="16">
        <v>5</v>
      </c>
      <c r="J415" s="13">
        <f t="shared" si="151"/>
        <v>0</v>
      </c>
      <c r="K415" s="32">
        <f t="shared" si="152"/>
        <v>800</v>
      </c>
      <c r="L415" s="70">
        <f t="shared" si="153"/>
        <v>77.599999999999994</v>
      </c>
      <c r="M415" s="14">
        <v>2.5</v>
      </c>
      <c r="N415" s="15">
        <f t="shared" si="154"/>
        <v>0</v>
      </c>
      <c r="O415" s="151">
        <f t="shared" si="155"/>
        <v>560</v>
      </c>
      <c r="P415" s="143">
        <f t="shared" si="156"/>
        <v>155.19999999999999</v>
      </c>
      <c r="Q415" s="11">
        <f t="shared" si="157"/>
        <v>184</v>
      </c>
      <c r="R415" s="12">
        <f t="shared" si="158"/>
        <v>0</v>
      </c>
    </row>
    <row r="416" spans="1:18" ht="14.25" customHeight="1" x14ac:dyDescent="0.25">
      <c r="A416" s="157" t="s">
        <v>384</v>
      </c>
      <c r="B416" s="71" t="s">
        <v>900</v>
      </c>
      <c r="C416" s="120"/>
      <c r="D416" s="11">
        <v>375</v>
      </c>
      <c r="E416" s="226">
        <f t="shared" si="149"/>
        <v>0</v>
      </c>
      <c r="F416" s="227">
        <f t="shared" si="150"/>
        <v>53.333333333333336</v>
      </c>
      <c r="G416" s="226">
        <f t="shared" si="147"/>
        <v>64.308681672025727</v>
      </c>
      <c r="H416" s="12">
        <f t="shared" si="148"/>
        <v>32.154340836012864</v>
      </c>
      <c r="I416" s="16">
        <v>16</v>
      </c>
      <c r="J416" s="13">
        <f t="shared" si="151"/>
        <v>0</v>
      </c>
      <c r="K416" s="32">
        <f t="shared" si="152"/>
        <v>250</v>
      </c>
      <c r="L416" s="70">
        <f t="shared" si="153"/>
        <v>23.4375</v>
      </c>
      <c r="M416" s="14">
        <v>3</v>
      </c>
      <c r="N416" s="15">
        <f t="shared" si="154"/>
        <v>0</v>
      </c>
      <c r="O416" s="151">
        <f t="shared" si="155"/>
        <v>466.66666666666669</v>
      </c>
      <c r="P416" s="143">
        <f t="shared" si="156"/>
        <v>125</v>
      </c>
      <c r="Q416" s="11">
        <f t="shared" si="157"/>
        <v>155.5</v>
      </c>
      <c r="R416" s="12">
        <f t="shared" si="158"/>
        <v>0</v>
      </c>
    </row>
    <row r="417" spans="1:18" ht="14.25" customHeight="1" x14ac:dyDescent="0.25">
      <c r="A417" s="157" t="s">
        <v>1104</v>
      </c>
      <c r="B417" s="71" t="s">
        <v>900</v>
      </c>
      <c r="C417" s="120"/>
      <c r="D417" s="11">
        <v>368</v>
      </c>
      <c r="E417" s="226">
        <f t="shared" si="149"/>
        <v>0</v>
      </c>
      <c r="F417" s="227">
        <f t="shared" si="150"/>
        <v>54.347826086956516</v>
      </c>
      <c r="G417" s="226">
        <f t="shared" si="147"/>
        <v>64.102564102564102</v>
      </c>
      <c r="H417" s="12">
        <f t="shared" si="148"/>
        <v>32.051282051282051</v>
      </c>
      <c r="I417" s="16">
        <v>14</v>
      </c>
      <c r="J417" s="13">
        <f t="shared" si="151"/>
        <v>0</v>
      </c>
      <c r="K417" s="32">
        <f t="shared" si="152"/>
        <v>285.71428571428572</v>
      </c>
      <c r="L417" s="70">
        <f t="shared" si="153"/>
        <v>26.285714285714285</v>
      </c>
      <c r="M417" s="14">
        <v>3.5</v>
      </c>
      <c r="N417" s="15">
        <f t="shared" si="154"/>
        <v>0</v>
      </c>
      <c r="O417" s="151">
        <f t="shared" si="155"/>
        <v>400</v>
      </c>
      <c r="P417" s="143">
        <f t="shared" si="156"/>
        <v>105.14285714285714</v>
      </c>
      <c r="Q417" s="11">
        <f t="shared" si="157"/>
        <v>156</v>
      </c>
      <c r="R417" s="12">
        <f t="shared" si="158"/>
        <v>0</v>
      </c>
    </row>
    <row r="418" spans="1:18" ht="14.25" customHeight="1" x14ac:dyDescent="0.25">
      <c r="A418" s="157" t="s">
        <v>385</v>
      </c>
      <c r="B418" s="71" t="s">
        <v>900</v>
      </c>
      <c r="C418" s="120"/>
      <c r="D418" s="11">
        <v>348</v>
      </c>
      <c r="E418" s="226">
        <f t="shared" si="149"/>
        <v>0</v>
      </c>
      <c r="F418" s="227">
        <f t="shared" si="150"/>
        <v>57.47126436781609</v>
      </c>
      <c r="G418" s="226">
        <f t="shared" si="147"/>
        <v>68.30601092896174</v>
      </c>
      <c r="H418" s="12">
        <f t="shared" si="148"/>
        <v>34.15300546448087</v>
      </c>
      <c r="I418" s="16">
        <v>13.8</v>
      </c>
      <c r="J418" s="13">
        <f t="shared" si="151"/>
        <v>0</v>
      </c>
      <c r="K418" s="32">
        <f t="shared" si="152"/>
        <v>289.85507246376812</v>
      </c>
      <c r="L418" s="70">
        <f t="shared" si="153"/>
        <v>25.217391304347824</v>
      </c>
      <c r="M418" s="14">
        <v>5.6</v>
      </c>
      <c r="N418" s="15">
        <f t="shared" si="154"/>
        <v>0</v>
      </c>
      <c r="O418" s="151">
        <f t="shared" si="155"/>
        <v>250</v>
      </c>
      <c r="P418" s="143">
        <f t="shared" si="156"/>
        <v>62.142857142857146</v>
      </c>
      <c r="Q418" s="11">
        <f t="shared" si="157"/>
        <v>146.4</v>
      </c>
      <c r="R418" s="12">
        <f t="shared" si="158"/>
        <v>0</v>
      </c>
    </row>
    <row r="419" spans="1:18" ht="14.25" customHeight="1" x14ac:dyDescent="0.25">
      <c r="A419" s="157" t="s">
        <v>1105</v>
      </c>
      <c r="B419" s="71" t="s">
        <v>900</v>
      </c>
      <c r="C419" s="120"/>
      <c r="D419" s="11">
        <v>390</v>
      </c>
      <c r="E419" s="226">
        <f t="shared" si="149"/>
        <v>0</v>
      </c>
      <c r="F419" s="227">
        <f t="shared" si="150"/>
        <v>51.282051282051277</v>
      </c>
      <c r="G419" s="226">
        <f t="shared" si="147"/>
        <v>56.242969628796402</v>
      </c>
      <c r="H419" s="12">
        <f t="shared" si="148"/>
        <v>28.121484814398201</v>
      </c>
      <c r="I419" s="16">
        <v>8.6</v>
      </c>
      <c r="J419" s="13">
        <f t="shared" si="151"/>
        <v>0</v>
      </c>
      <c r="K419" s="32">
        <f t="shared" si="152"/>
        <v>465.11627906976747</v>
      </c>
      <c r="L419" s="70">
        <f t="shared" si="153"/>
        <v>45.348837209302324</v>
      </c>
      <c r="M419" s="14">
        <v>4.9000000000000004</v>
      </c>
      <c r="N419" s="15">
        <f t="shared" si="154"/>
        <v>0</v>
      </c>
      <c r="O419" s="151">
        <f t="shared" si="155"/>
        <v>285.71428571428567</v>
      </c>
      <c r="P419" s="143">
        <f t="shared" si="156"/>
        <v>79.591836734693871</v>
      </c>
      <c r="Q419" s="11">
        <f t="shared" si="157"/>
        <v>177.8</v>
      </c>
      <c r="R419" s="12">
        <f t="shared" si="158"/>
        <v>0</v>
      </c>
    </row>
    <row r="420" spans="1:18" ht="14.25" customHeight="1" x14ac:dyDescent="0.25">
      <c r="A420" s="157" t="s">
        <v>432</v>
      </c>
      <c r="B420" s="71" t="s">
        <v>900</v>
      </c>
      <c r="C420" s="120"/>
      <c r="D420" s="11">
        <v>376</v>
      </c>
      <c r="E420" s="226">
        <f t="shared" si="149"/>
        <v>0</v>
      </c>
      <c r="F420" s="227">
        <f t="shared" si="150"/>
        <v>53.191489361702125</v>
      </c>
      <c r="G420" s="226">
        <f t="shared" si="147"/>
        <v>58.139534883720934</v>
      </c>
      <c r="H420" s="12">
        <f t="shared" si="148"/>
        <v>29.069767441860467</v>
      </c>
      <c r="I420" s="16">
        <v>8</v>
      </c>
      <c r="J420" s="13">
        <f t="shared" si="151"/>
        <v>0</v>
      </c>
      <c r="K420" s="32">
        <f t="shared" si="152"/>
        <v>500</v>
      </c>
      <c r="L420" s="70">
        <f t="shared" si="153"/>
        <v>47</v>
      </c>
      <c r="M420" s="14">
        <v>2.5</v>
      </c>
      <c r="N420" s="15">
        <f t="shared" si="154"/>
        <v>0</v>
      </c>
      <c r="O420" s="151">
        <f t="shared" si="155"/>
        <v>560</v>
      </c>
      <c r="P420" s="143">
        <f t="shared" si="156"/>
        <v>150.4</v>
      </c>
      <c r="Q420" s="11">
        <f t="shared" si="157"/>
        <v>172</v>
      </c>
      <c r="R420" s="12">
        <f t="shared" si="158"/>
        <v>0</v>
      </c>
    </row>
    <row r="421" spans="1:18" ht="14.25" customHeight="1" x14ac:dyDescent="0.25">
      <c r="A421" s="157" t="s">
        <v>386</v>
      </c>
      <c r="B421" s="71" t="s">
        <v>900</v>
      </c>
      <c r="C421" s="120"/>
      <c r="D421" s="11">
        <v>374</v>
      </c>
      <c r="E421" s="226">
        <f t="shared" si="149"/>
        <v>0</v>
      </c>
      <c r="F421" s="227">
        <f t="shared" si="150"/>
        <v>53.475935828877006</v>
      </c>
      <c r="G421" s="226">
        <f t="shared" si="147"/>
        <v>56.17977528089888</v>
      </c>
      <c r="H421" s="12">
        <f t="shared" si="148"/>
        <v>28.08988764044944</v>
      </c>
      <c r="I421" s="16">
        <v>4.5</v>
      </c>
      <c r="J421" s="13">
        <f t="shared" si="151"/>
        <v>0</v>
      </c>
      <c r="K421" s="32">
        <f t="shared" si="152"/>
        <v>888.88888888888891</v>
      </c>
      <c r="L421" s="70">
        <f t="shared" si="153"/>
        <v>83.111111111111114</v>
      </c>
      <c r="M421" s="14">
        <v>1.5</v>
      </c>
      <c r="N421" s="15">
        <f t="shared" si="154"/>
        <v>0</v>
      </c>
      <c r="O421" s="151">
        <f t="shared" si="155"/>
        <v>933.33333333333337</v>
      </c>
      <c r="P421" s="143">
        <f t="shared" si="156"/>
        <v>249.33333333333334</v>
      </c>
      <c r="Q421" s="11">
        <f t="shared" si="157"/>
        <v>178</v>
      </c>
      <c r="R421" s="12">
        <f t="shared" si="158"/>
        <v>0</v>
      </c>
    </row>
    <row r="422" spans="1:18" ht="14.25" customHeight="1" x14ac:dyDescent="0.25">
      <c r="A422" s="157" t="s">
        <v>1106</v>
      </c>
      <c r="B422" s="71" t="s">
        <v>900</v>
      </c>
      <c r="C422" s="120"/>
      <c r="D422" s="11">
        <v>395</v>
      </c>
      <c r="E422" s="226">
        <f t="shared" si="149"/>
        <v>0</v>
      </c>
      <c r="F422" s="227">
        <f t="shared" si="150"/>
        <v>50.632911392405063</v>
      </c>
      <c r="G422" s="226">
        <f t="shared" si="147"/>
        <v>53.908355795148246</v>
      </c>
      <c r="H422" s="12">
        <f t="shared" si="148"/>
        <v>26.954177897574123</v>
      </c>
      <c r="I422" s="16">
        <v>6</v>
      </c>
      <c r="J422" s="13">
        <f t="shared" si="151"/>
        <v>0</v>
      </c>
      <c r="K422" s="32">
        <f t="shared" si="152"/>
        <v>666.66666666666674</v>
      </c>
      <c r="L422" s="70">
        <f t="shared" si="153"/>
        <v>65.833333333333329</v>
      </c>
      <c r="M422" s="14">
        <v>2</v>
      </c>
      <c r="N422" s="15">
        <f t="shared" si="154"/>
        <v>0</v>
      </c>
      <c r="O422" s="151">
        <f t="shared" si="155"/>
        <v>700</v>
      </c>
      <c r="P422" s="143">
        <f t="shared" si="156"/>
        <v>197.5</v>
      </c>
      <c r="Q422" s="11">
        <f t="shared" si="157"/>
        <v>185.5</v>
      </c>
      <c r="R422" s="12">
        <f t="shared" si="158"/>
        <v>0</v>
      </c>
    </row>
    <row r="423" spans="1:18" ht="14.25" customHeight="1" x14ac:dyDescent="0.25">
      <c r="A423" s="157" t="s">
        <v>1107</v>
      </c>
      <c r="B423" s="71" t="s">
        <v>900</v>
      </c>
      <c r="C423" s="120"/>
      <c r="D423" s="11">
        <v>354</v>
      </c>
      <c r="E423" s="226">
        <f t="shared" si="149"/>
        <v>0</v>
      </c>
      <c r="F423" s="227">
        <f t="shared" si="150"/>
        <v>56.497175141242941</v>
      </c>
      <c r="G423" s="226">
        <f t="shared" si="147"/>
        <v>63.694267515923563</v>
      </c>
      <c r="H423" s="12">
        <f t="shared" si="148"/>
        <v>31.847133757961782</v>
      </c>
      <c r="I423" s="16">
        <v>10</v>
      </c>
      <c r="J423" s="13">
        <f t="shared" si="151"/>
        <v>0</v>
      </c>
      <c r="K423" s="32">
        <f t="shared" si="152"/>
        <v>400</v>
      </c>
      <c r="L423" s="70">
        <f t="shared" si="153"/>
        <v>35.4</v>
      </c>
      <c r="M423" s="14">
        <v>13</v>
      </c>
      <c r="N423" s="15">
        <f t="shared" si="154"/>
        <v>0</v>
      </c>
      <c r="O423" s="151">
        <f t="shared" si="155"/>
        <v>107.69230769230769</v>
      </c>
      <c r="P423" s="143">
        <f t="shared" si="156"/>
        <v>27.23076923076923</v>
      </c>
      <c r="Q423" s="11">
        <f t="shared" si="157"/>
        <v>157</v>
      </c>
      <c r="R423" s="12">
        <f t="shared" si="158"/>
        <v>0</v>
      </c>
    </row>
    <row r="424" spans="1:18" ht="14.25" customHeight="1" x14ac:dyDescent="0.25">
      <c r="A424" s="157" t="s">
        <v>387</v>
      </c>
      <c r="B424" s="71" t="s">
        <v>900</v>
      </c>
      <c r="C424" s="120"/>
      <c r="D424" s="11">
        <v>388</v>
      </c>
      <c r="E424" s="226">
        <f t="shared" si="149"/>
        <v>0</v>
      </c>
      <c r="F424" s="227">
        <f t="shared" si="150"/>
        <v>51.546391752577314</v>
      </c>
      <c r="G424" s="226">
        <f t="shared" si="147"/>
        <v>56.17977528089888</v>
      </c>
      <c r="H424" s="12">
        <f t="shared" si="148"/>
        <v>28.08988764044944</v>
      </c>
      <c r="I424" s="16">
        <v>8</v>
      </c>
      <c r="J424" s="13">
        <f t="shared" si="151"/>
        <v>0</v>
      </c>
      <c r="K424" s="32">
        <f t="shared" si="152"/>
        <v>500</v>
      </c>
      <c r="L424" s="70">
        <f t="shared" si="153"/>
        <v>48.5</v>
      </c>
      <c r="M424" s="14">
        <v>4.5</v>
      </c>
      <c r="N424" s="15">
        <f t="shared" si="154"/>
        <v>0</v>
      </c>
      <c r="O424" s="151">
        <f t="shared" si="155"/>
        <v>311.11111111111114</v>
      </c>
      <c r="P424" s="143">
        <f t="shared" si="156"/>
        <v>86.222222222222229</v>
      </c>
      <c r="Q424" s="11">
        <f t="shared" si="157"/>
        <v>178</v>
      </c>
      <c r="R424" s="12">
        <f t="shared" si="158"/>
        <v>0</v>
      </c>
    </row>
    <row r="425" spans="1:18" ht="14.25" customHeight="1" x14ac:dyDescent="0.25">
      <c r="A425" s="157" t="s">
        <v>388</v>
      </c>
      <c r="B425" s="71" t="s">
        <v>900</v>
      </c>
      <c r="C425" s="120"/>
      <c r="D425" s="11">
        <v>356</v>
      </c>
      <c r="E425" s="226">
        <f t="shared" si="149"/>
        <v>0</v>
      </c>
      <c r="F425" s="227">
        <f t="shared" si="150"/>
        <v>56.17977528089888</v>
      </c>
      <c r="G425" s="226">
        <f t="shared" si="147"/>
        <v>63.291139240506332</v>
      </c>
      <c r="H425" s="12">
        <f t="shared" si="148"/>
        <v>31.645569620253166</v>
      </c>
      <c r="I425" s="16">
        <v>10</v>
      </c>
      <c r="J425" s="13">
        <f t="shared" si="151"/>
        <v>0</v>
      </c>
      <c r="K425" s="32">
        <f t="shared" si="152"/>
        <v>400</v>
      </c>
      <c r="L425" s="70">
        <f t="shared" si="153"/>
        <v>35.6</v>
      </c>
      <c r="M425" s="14">
        <v>15</v>
      </c>
      <c r="N425" s="15">
        <f t="shared" si="154"/>
        <v>0</v>
      </c>
      <c r="O425" s="151">
        <f t="shared" si="155"/>
        <v>93.333333333333329</v>
      </c>
      <c r="P425" s="143">
        <f t="shared" si="156"/>
        <v>23.733333333333334</v>
      </c>
      <c r="Q425" s="11">
        <f t="shared" si="157"/>
        <v>158</v>
      </c>
      <c r="R425" s="12">
        <f t="shared" si="158"/>
        <v>0</v>
      </c>
    </row>
    <row r="426" spans="1:18" ht="14.25" customHeight="1" x14ac:dyDescent="0.25">
      <c r="A426" s="157" t="s">
        <v>389</v>
      </c>
      <c r="B426" s="71" t="s">
        <v>900</v>
      </c>
      <c r="C426" s="120"/>
      <c r="D426" s="11">
        <v>387</v>
      </c>
      <c r="E426" s="226">
        <f t="shared" si="149"/>
        <v>0</v>
      </c>
      <c r="F426" s="227">
        <f t="shared" si="150"/>
        <v>51.679586563307488</v>
      </c>
      <c r="G426" s="226">
        <f t="shared" si="147"/>
        <v>55.710306406685241</v>
      </c>
      <c r="H426" s="12">
        <f t="shared" si="148"/>
        <v>27.855153203342621</v>
      </c>
      <c r="I426" s="16">
        <v>7</v>
      </c>
      <c r="J426" s="13">
        <f t="shared" si="151"/>
        <v>0</v>
      </c>
      <c r="K426" s="32">
        <f t="shared" si="152"/>
        <v>571.42857142857144</v>
      </c>
      <c r="L426" s="70">
        <f t="shared" si="153"/>
        <v>55.285714285714285</v>
      </c>
      <c r="M426" s="14">
        <v>4</v>
      </c>
      <c r="N426" s="15">
        <f t="shared" si="154"/>
        <v>0</v>
      </c>
      <c r="O426" s="151">
        <f t="shared" si="155"/>
        <v>350</v>
      </c>
      <c r="P426" s="143">
        <f t="shared" si="156"/>
        <v>96.75</v>
      </c>
      <c r="Q426" s="11">
        <f t="shared" si="157"/>
        <v>179.5</v>
      </c>
      <c r="R426" s="12">
        <f t="shared" si="158"/>
        <v>0</v>
      </c>
    </row>
    <row r="427" spans="1:18" ht="14.25" customHeight="1" x14ac:dyDescent="0.25">
      <c r="A427" s="157" t="s">
        <v>390</v>
      </c>
      <c r="B427" s="71" t="s">
        <v>900</v>
      </c>
      <c r="C427" s="120"/>
      <c r="D427" s="11">
        <v>334</v>
      </c>
      <c r="E427" s="226">
        <f t="shared" si="149"/>
        <v>0</v>
      </c>
      <c r="F427" s="227">
        <f t="shared" si="150"/>
        <v>59.880239520958078</v>
      </c>
      <c r="G427" s="226">
        <f t="shared" si="147"/>
        <v>71.942446043165461</v>
      </c>
      <c r="H427" s="12">
        <f t="shared" si="148"/>
        <v>35.97122302158273</v>
      </c>
      <c r="I427" s="16">
        <v>14</v>
      </c>
      <c r="J427" s="13">
        <f t="shared" si="151"/>
        <v>0</v>
      </c>
      <c r="K427" s="32">
        <f t="shared" si="152"/>
        <v>285.71428571428572</v>
      </c>
      <c r="L427" s="70">
        <f t="shared" si="153"/>
        <v>23.857142857142858</v>
      </c>
      <c r="M427" s="14">
        <v>27</v>
      </c>
      <c r="N427" s="15">
        <f t="shared" si="154"/>
        <v>0</v>
      </c>
      <c r="O427" s="151">
        <f t="shared" si="155"/>
        <v>51.851851851851848</v>
      </c>
      <c r="P427" s="143">
        <f t="shared" si="156"/>
        <v>12.37037037037037</v>
      </c>
      <c r="Q427" s="11">
        <f t="shared" si="157"/>
        <v>139</v>
      </c>
      <c r="R427" s="12">
        <f t="shared" si="158"/>
        <v>0</v>
      </c>
    </row>
    <row r="428" spans="1:18" ht="14.25" customHeight="1" x14ac:dyDescent="0.25">
      <c r="A428" s="157" t="s">
        <v>1108</v>
      </c>
      <c r="B428" s="71" t="s">
        <v>900</v>
      </c>
      <c r="C428" s="120"/>
      <c r="D428" s="11">
        <v>348</v>
      </c>
      <c r="E428" s="226">
        <f t="shared" si="149"/>
        <v>0</v>
      </c>
      <c r="F428" s="227">
        <f t="shared" si="150"/>
        <v>57.47126436781609</v>
      </c>
      <c r="G428" s="226">
        <f t="shared" si="147"/>
        <v>64.102564102564102</v>
      </c>
      <c r="H428" s="12">
        <f t="shared" si="148"/>
        <v>32.051282051282051</v>
      </c>
      <c r="I428" s="16">
        <v>9</v>
      </c>
      <c r="J428" s="13">
        <f t="shared" si="151"/>
        <v>0</v>
      </c>
      <c r="K428" s="32">
        <f t="shared" si="152"/>
        <v>444.44444444444446</v>
      </c>
      <c r="L428" s="70">
        <f t="shared" si="153"/>
        <v>38.666666666666664</v>
      </c>
      <c r="M428" s="14">
        <v>9</v>
      </c>
      <c r="N428" s="15">
        <f t="shared" si="154"/>
        <v>0</v>
      </c>
      <c r="O428" s="151">
        <f t="shared" si="155"/>
        <v>155.55555555555557</v>
      </c>
      <c r="P428" s="143">
        <f t="shared" si="156"/>
        <v>38.666666666666664</v>
      </c>
      <c r="Q428" s="11">
        <f t="shared" si="157"/>
        <v>156</v>
      </c>
      <c r="R428" s="12">
        <f t="shared" si="158"/>
        <v>0</v>
      </c>
    </row>
    <row r="429" spans="1:18" ht="14.25" customHeight="1" x14ac:dyDescent="0.25">
      <c r="A429" s="157" t="s">
        <v>391</v>
      </c>
      <c r="B429" s="71" t="s">
        <v>900</v>
      </c>
      <c r="C429" s="120"/>
      <c r="D429" s="11">
        <v>379</v>
      </c>
      <c r="E429" s="226">
        <f t="shared" si="149"/>
        <v>0</v>
      </c>
      <c r="F429" s="227">
        <f t="shared" si="150"/>
        <v>52.770448548812666</v>
      </c>
      <c r="G429" s="226">
        <f t="shared" si="147"/>
        <v>56.022408963585434</v>
      </c>
      <c r="H429" s="12">
        <f t="shared" si="148"/>
        <v>28.011204481792717</v>
      </c>
      <c r="I429" s="16">
        <v>5.5</v>
      </c>
      <c r="J429" s="13">
        <f t="shared" si="151"/>
        <v>0</v>
      </c>
      <c r="K429" s="32">
        <f t="shared" si="152"/>
        <v>727.27272727272725</v>
      </c>
      <c r="L429" s="70">
        <f t="shared" si="153"/>
        <v>68.909090909090907</v>
      </c>
      <c r="M429" s="14">
        <v>3.4</v>
      </c>
      <c r="N429" s="15">
        <f t="shared" si="154"/>
        <v>0</v>
      </c>
      <c r="O429" s="151">
        <f t="shared" si="155"/>
        <v>411.76470588235298</v>
      </c>
      <c r="P429" s="143">
        <f t="shared" si="156"/>
        <v>111.47058823529412</v>
      </c>
      <c r="Q429" s="11">
        <f t="shared" si="157"/>
        <v>178.5</v>
      </c>
      <c r="R429" s="12">
        <f t="shared" si="158"/>
        <v>0</v>
      </c>
    </row>
    <row r="430" spans="1:18" ht="14.25" customHeight="1" x14ac:dyDescent="0.25">
      <c r="A430" s="157" t="s">
        <v>392</v>
      </c>
      <c r="B430" s="71" t="s">
        <v>900</v>
      </c>
      <c r="C430" s="120"/>
      <c r="D430" s="11">
        <v>382</v>
      </c>
      <c r="E430" s="226">
        <f t="shared" si="149"/>
        <v>0</v>
      </c>
      <c r="F430" s="227">
        <f t="shared" si="150"/>
        <v>52.356020942408378</v>
      </c>
      <c r="G430" s="226">
        <f t="shared" si="147"/>
        <v>57.142857142857139</v>
      </c>
      <c r="H430" s="12">
        <f t="shared" si="148"/>
        <v>28.571428571428569</v>
      </c>
      <c r="I430" s="16">
        <v>8</v>
      </c>
      <c r="J430" s="13">
        <f t="shared" si="151"/>
        <v>0</v>
      </c>
      <c r="K430" s="32">
        <f t="shared" si="152"/>
        <v>500</v>
      </c>
      <c r="L430" s="70">
        <f t="shared" si="153"/>
        <v>47.75</v>
      </c>
      <c r="M430" s="14">
        <v>7</v>
      </c>
      <c r="N430" s="15">
        <f t="shared" si="154"/>
        <v>0</v>
      </c>
      <c r="O430" s="151">
        <f t="shared" si="155"/>
        <v>200</v>
      </c>
      <c r="P430" s="143">
        <f t="shared" si="156"/>
        <v>54.571428571428569</v>
      </c>
      <c r="Q430" s="11">
        <f t="shared" si="157"/>
        <v>175</v>
      </c>
      <c r="R430" s="12">
        <f t="shared" si="158"/>
        <v>0</v>
      </c>
    </row>
    <row r="431" spans="1:18" ht="14.25" customHeight="1" x14ac:dyDescent="0.25">
      <c r="A431" s="157" t="s">
        <v>628</v>
      </c>
      <c r="B431" s="71" t="s">
        <v>900</v>
      </c>
      <c r="C431" s="120"/>
      <c r="D431" s="11">
        <v>262</v>
      </c>
      <c r="E431" s="226">
        <f t="shared" si="149"/>
        <v>0</v>
      </c>
      <c r="F431" s="227">
        <f t="shared" si="150"/>
        <v>76.335877862595424</v>
      </c>
      <c r="G431" s="226">
        <f t="shared" si="147"/>
        <v>85.178875638841561</v>
      </c>
      <c r="H431" s="12">
        <f t="shared" si="148"/>
        <v>42.58943781942078</v>
      </c>
      <c r="I431" s="16">
        <v>6.8</v>
      </c>
      <c r="J431" s="13">
        <f t="shared" si="151"/>
        <v>0</v>
      </c>
      <c r="K431" s="32">
        <f t="shared" si="152"/>
        <v>588.23529411764707</v>
      </c>
      <c r="L431" s="70">
        <f t="shared" si="153"/>
        <v>38.529411764705884</v>
      </c>
      <c r="M431" s="14">
        <v>5.3</v>
      </c>
      <c r="N431" s="15">
        <f t="shared" si="154"/>
        <v>0</v>
      </c>
      <c r="O431" s="151">
        <f t="shared" si="155"/>
        <v>264.15094339622647</v>
      </c>
      <c r="P431" s="143">
        <f t="shared" si="156"/>
        <v>49.433962264150942</v>
      </c>
      <c r="Q431" s="11">
        <f t="shared" si="157"/>
        <v>117.4</v>
      </c>
      <c r="R431" s="12">
        <f t="shared" si="158"/>
        <v>0</v>
      </c>
    </row>
    <row r="432" spans="1:18" ht="14.25" customHeight="1" x14ac:dyDescent="0.25">
      <c r="A432" s="157" t="s">
        <v>366</v>
      </c>
      <c r="B432" s="71" t="s">
        <v>900</v>
      </c>
      <c r="C432" s="120"/>
      <c r="D432" s="11">
        <v>356</v>
      </c>
      <c r="E432" s="226">
        <f t="shared" si="149"/>
        <v>0</v>
      </c>
      <c r="F432" s="227">
        <f t="shared" si="150"/>
        <v>56.17977528089888</v>
      </c>
      <c r="G432" s="226">
        <f t="shared" si="147"/>
        <v>56.43977875606727</v>
      </c>
      <c r="H432" s="12">
        <f t="shared" si="148"/>
        <v>28.219889378033635</v>
      </c>
      <c r="I432" s="16">
        <v>0.41</v>
      </c>
      <c r="J432" s="13">
        <f t="shared" si="151"/>
        <v>0</v>
      </c>
      <c r="K432" s="32">
        <f t="shared" si="152"/>
        <v>9756.0975609756097</v>
      </c>
      <c r="L432" s="70">
        <v>99.9</v>
      </c>
      <c r="M432" s="14">
        <v>0.6</v>
      </c>
      <c r="N432" s="15">
        <f t="shared" si="154"/>
        <v>0</v>
      </c>
      <c r="O432" s="151">
        <f t="shared" si="155"/>
        <v>2333.3333333333335</v>
      </c>
      <c r="P432" s="143">
        <f t="shared" si="156"/>
        <v>593.33333333333337</v>
      </c>
      <c r="Q432" s="11">
        <f t="shared" si="157"/>
        <v>177.18</v>
      </c>
      <c r="R432" s="12">
        <f t="shared" si="158"/>
        <v>0</v>
      </c>
    </row>
    <row r="433" spans="1:18" ht="14.25" customHeight="1" x14ac:dyDescent="0.25">
      <c r="A433" s="157" t="s">
        <v>313</v>
      </c>
      <c r="B433" s="71" t="s">
        <v>900</v>
      </c>
      <c r="C433" s="120"/>
      <c r="D433" s="11">
        <v>355</v>
      </c>
      <c r="E433" s="226">
        <f t="shared" si="149"/>
        <v>0</v>
      </c>
      <c r="F433" s="227">
        <f t="shared" si="150"/>
        <v>56.338028169014088</v>
      </c>
      <c r="G433" s="226">
        <f t="shared" si="147"/>
        <v>83.125519534497101</v>
      </c>
      <c r="H433" s="12">
        <f t="shared" si="148"/>
        <v>41.562759767248551</v>
      </c>
      <c r="I433" s="16">
        <v>28.6</v>
      </c>
      <c r="J433" s="13">
        <f t="shared" si="151"/>
        <v>0</v>
      </c>
      <c r="K433" s="32">
        <f t="shared" si="152"/>
        <v>139.86013986013987</v>
      </c>
      <c r="L433" s="70">
        <f t="shared" ref="L433:L467" si="159">IF(K433=9999,99.9,D433/I433)</f>
        <v>12.412587412587412</v>
      </c>
      <c r="M433" s="14">
        <v>17.7</v>
      </c>
      <c r="N433" s="15">
        <f t="shared" si="154"/>
        <v>0</v>
      </c>
      <c r="O433" s="151">
        <f t="shared" si="155"/>
        <v>79.096045197740111</v>
      </c>
      <c r="P433" s="143">
        <f t="shared" si="156"/>
        <v>20.056497175141242</v>
      </c>
      <c r="Q433" s="11">
        <f t="shared" si="157"/>
        <v>120.3</v>
      </c>
      <c r="R433" s="12">
        <f t="shared" si="158"/>
        <v>0</v>
      </c>
    </row>
    <row r="434" spans="1:18" ht="14.25" customHeight="1" x14ac:dyDescent="0.25">
      <c r="A434" s="157" t="s">
        <v>365</v>
      </c>
      <c r="B434" s="71" t="s">
        <v>900</v>
      </c>
      <c r="C434" s="120"/>
      <c r="D434" s="11">
        <v>343</v>
      </c>
      <c r="E434" s="226">
        <f t="shared" si="149"/>
        <v>0</v>
      </c>
      <c r="F434" s="227">
        <f t="shared" si="150"/>
        <v>58.309037900874635</v>
      </c>
      <c r="G434" s="226">
        <f t="shared" si="147"/>
        <v>64.55777921239509</v>
      </c>
      <c r="H434" s="12">
        <f t="shared" si="148"/>
        <v>32.278889606197545</v>
      </c>
      <c r="I434" s="16">
        <v>8.3000000000000007</v>
      </c>
      <c r="J434" s="13">
        <f t="shared" si="151"/>
        <v>0</v>
      </c>
      <c r="K434" s="32">
        <f t="shared" si="152"/>
        <v>481.92771084337346</v>
      </c>
      <c r="L434" s="70">
        <f t="shared" si="159"/>
        <v>41.325301204819276</v>
      </c>
      <c r="M434" s="14">
        <v>9.4</v>
      </c>
      <c r="N434" s="15">
        <f t="shared" si="154"/>
        <v>0</v>
      </c>
      <c r="O434" s="151">
        <f t="shared" si="155"/>
        <v>148.93617021276594</v>
      </c>
      <c r="P434" s="143">
        <f t="shared" si="156"/>
        <v>36.48936170212766</v>
      </c>
      <c r="Q434" s="11">
        <f t="shared" si="157"/>
        <v>154.9</v>
      </c>
      <c r="R434" s="12">
        <f t="shared" si="158"/>
        <v>0</v>
      </c>
    </row>
    <row r="435" spans="1:18" ht="14.25" customHeight="1" x14ac:dyDescent="0.25">
      <c r="A435" s="157" t="s">
        <v>314</v>
      </c>
      <c r="B435" s="71" t="s">
        <v>900</v>
      </c>
      <c r="C435" s="120"/>
      <c r="D435" s="11">
        <v>341</v>
      </c>
      <c r="E435" s="226">
        <f t="shared" si="149"/>
        <v>0</v>
      </c>
      <c r="F435" s="227">
        <f t="shared" si="150"/>
        <v>58.651026392961882</v>
      </c>
      <c r="G435" s="226">
        <f t="shared" si="147"/>
        <v>66.357000663570005</v>
      </c>
      <c r="H435" s="12">
        <f t="shared" si="148"/>
        <v>33.178500331785003</v>
      </c>
      <c r="I435" s="16">
        <v>9.9</v>
      </c>
      <c r="J435" s="13">
        <f t="shared" si="151"/>
        <v>0</v>
      </c>
      <c r="K435" s="32">
        <f t="shared" si="152"/>
        <v>404.04040404040404</v>
      </c>
      <c r="L435" s="70">
        <f t="shared" si="159"/>
        <v>34.444444444444443</v>
      </c>
      <c r="M435" s="14">
        <v>4.3</v>
      </c>
      <c r="N435" s="15">
        <f t="shared" si="154"/>
        <v>0</v>
      </c>
      <c r="O435" s="151">
        <f t="shared" si="155"/>
        <v>325.58139534883719</v>
      </c>
      <c r="P435" s="143">
        <f t="shared" si="156"/>
        <v>79.302325581395351</v>
      </c>
      <c r="Q435" s="11">
        <f t="shared" si="157"/>
        <v>150.69999999999999</v>
      </c>
      <c r="R435" s="12">
        <f t="shared" si="158"/>
        <v>0</v>
      </c>
    </row>
    <row r="436" spans="1:18" ht="14.25" customHeight="1" x14ac:dyDescent="0.25">
      <c r="A436" s="157" t="s">
        <v>315</v>
      </c>
      <c r="B436" s="71" t="s">
        <v>900</v>
      </c>
      <c r="C436" s="120"/>
      <c r="D436" s="11">
        <v>322</v>
      </c>
      <c r="E436" s="226">
        <f t="shared" si="149"/>
        <v>0</v>
      </c>
      <c r="F436" s="227">
        <f t="shared" si="150"/>
        <v>62.11180124223602</v>
      </c>
      <c r="G436" s="226">
        <f t="shared" si="147"/>
        <v>73.74631268436579</v>
      </c>
      <c r="H436" s="12">
        <f t="shared" si="148"/>
        <v>36.873156342182895</v>
      </c>
      <c r="I436" s="16">
        <v>12.7</v>
      </c>
      <c r="J436" s="13">
        <f t="shared" si="151"/>
        <v>0</v>
      </c>
      <c r="K436" s="32">
        <f t="shared" si="152"/>
        <v>314.96062992125985</v>
      </c>
      <c r="L436" s="70">
        <f t="shared" si="159"/>
        <v>25.354330708661418</v>
      </c>
      <c r="M436" s="14">
        <v>9</v>
      </c>
      <c r="N436" s="15">
        <f t="shared" si="154"/>
        <v>0</v>
      </c>
      <c r="O436" s="151">
        <f t="shared" si="155"/>
        <v>155.55555555555557</v>
      </c>
      <c r="P436" s="143">
        <f t="shared" si="156"/>
        <v>35.777777777777779</v>
      </c>
      <c r="Q436" s="11">
        <f t="shared" si="157"/>
        <v>135.6</v>
      </c>
      <c r="R436" s="12">
        <f t="shared" si="158"/>
        <v>0</v>
      </c>
    </row>
    <row r="437" spans="1:18" ht="14.25" customHeight="1" x14ac:dyDescent="0.25">
      <c r="A437" s="157" t="s">
        <v>394</v>
      </c>
      <c r="B437" s="71" t="s">
        <v>900</v>
      </c>
      <c r="C437" s="120"/>
      <c r="D437" s="11">
        <v>102</v>
      </c>
      <c r="E437" s="226">
        <f t="shared" si="149"/>
        <v>0</v>
      </c>
      <c r="F437" s="227">
        <f t="shared" si="150"/>
        <v>196.07843137254901</v>
      </c>
      <c r="G437" s="226">
        <f t="shared" si="147"/>
        <v>225.22522522522524</v>
      </c>
      <c r="H437" s="12">
        <f t="shared" si="148"/>
        <v>112.61261261261262</v>
      </c>
      <c r="I437" s="16">
        <v>3.3</v>
      </c>
      <c r="J437" s="13">
        <f t="shared" si="151"/>
        <v>0</v>
      </c>
      <c r="K437" s="32">
        <f t="shared" si="152"/>
        <v>1212.121212121212</v>
      </c>
      <c r="L437" s="70">
        <f t="shared" si="159"/>
        <v>30.90909090909091</v>
      </c>
      <c r="M437" s="14">
        <v>2.2999999999999998</v>
      </c>
      <c r="N437" s="15">
        <f t="shared" si="154"/>
        <v>0</v>
      </c>
      <c r="O437" s="151">
        <f t="shared" si="155"/>
        <v>608.69565217391312</v>
      </c>
      <c r="P437" s="143">
        <f t="shared" si="156"/>
        <v>44.347826086956523</v>
      </c>
      <c r="Q437" s="11">
        <f t="shared" si="157"/>
        <v>44.4</v>
      </c>
      <c r="R437" s="12">
        <f t="shared" si="158"/>
        <v>0</v>
      </c>
    </row>
    <row r="438" spans="1:18" ht="14.25" customHeight="1" x14ac:dyDescent="0.25">
      <c r="A438" s="157" t="s">
        <v>433</v>
      </c>
      <c r="B438" s="71" t="s">
        <v>900</v>
      </c>
      <c r="C438" s="120"/>
      <c r="D438" s="11">
        <v>120</v>
      </c>
      <c r="E438" s="226">
        <f t="shared" si="149"/>
        <v>0</v>
      </c>
      <c r="F438" s="227">
        <f t="shared" si="150"/>
        <v>166.66666666666669</v>
      </c>
      <c r="G438" s="226">
        <f t="shared" si="147"/>
        <v>187.96992481203009</v>
      </c>
      <c r="H438" s="12">
        <f t="shared" si="148"/>
        <v>93.984962406015043</v>
      </c>
      <c r="I438" s="16">
        <v>3.4</v>
      </c>
      <c r="J438" s="13">
        <f t="shared" si="151"/>
        <v>0</v>
      </c>
      <c r="K438" s="32">
        <f t="shared" si="152"/>
        <v>1176.4705882352941</v>
      </c>
      <c r="L438" s="70">
        <f t="shared" si="159"/>
        <v>35.294117647058826</v>
      </c>
      <c r="M438" s="14">
        <v>4.2</v>
      </c>
      <c r="N438" s="15">
        <f t="shared" si="154"/>
        <v>0</v>
      </c>
      <c r="O438" s="151">
        <f t="shared" si="155"/>
        <v>333.33333333333331</v>
      </c>
      <c r="P438" s="143">
        <f t="shared" si="156"/>
        <v>28.571428571428569</v>
      </c>
      <c r="Q438" s="11">
        <f t="shared" si="157"/>
        <v>53.2</v>
      </c>
      <c r="R438" s="12">
        <f t="shared" si="158"/>
        <v>0</v>
      </c>
    </row>
    <row r="439" spans="1:18" ht="14.25" customHeight="1" x14ac:dyDescent="0.25">
      <c r="A439" s="157" t="s">
        <v>377</v>
      </c>
      <c r="B439" s="71" t="s">
        <v>900</v>
      </c>
      <c r="C439" s="120"/>
      <c r="D439" s="11">
        <v>346</v>
      </c>
      <c r="E439" s="226">
        <f t="shared" si="149"/>
        <v>0</v>
      </c>
      <c r="F439" s="227">
        <f t="shared" si="150"/>
        <v>57.80346820809249</v>
      </c>
      <c r="G439" s="226">
        <f t="shared" si="147"/>
        <v>64.184852374839522</v>
      </c>
      <c r="H439" s="12">
        <f t="shared" si="148"/>
        <v>32.092426187419761</v>
      </c>
      <c r="I439" s="16">
        <v>8.6</v>
      </c>
      <c r="J439" s="13">
        <f t="shared" si="151"/>
        <v>0</v>
      </c>
      <c r="K439" s="32">
        <f t="shared" si="152"/>
        <v>465.11627906976747</v>
      </c>
      <c r="L439" s="70">
        <f t="shared" si="159"/>
        <v>40.232558139534888</v>
      </c>
      <c r="M439" s="14">
        <v>9.1999999999999993</v>
      </c>
      <c r="N439" s="15">
        <f t="shared" si="154"/>
        <v>0</v>
      </c>
      <c r="O439" s="151">
        <f t="shared" si="155"/>
        <v>152.17391304347828</v>
      </c>
      <c r="P439" s="143">
        <f t="shared" si="156"/>
        <v>37.608695652173914</v>
      </c>
      <c r="Q439" s="11">
        <f t="shared" si="157"/>
        <v>155.80000000000001</v>
      </c>
      <c r="R439" s="12">
        <f t="shared" si="158"/>
        <v>0</v>
      </c>
    </row>
    <row r="440" spans="1:18" ht="14.25" customHeight="1" x14ac:dyDescent="0.25">
      <c r="A440" s="157" t="s">
        <v>318</v>
      </c>
      <c r="B440" s="71" t="s">
        <v>900</v>
      </c>
      <c r="C440" s="120"/>
      <c r="D440" s="11">
        <v>356</v>
      </c>
      <c r="E440" s="226">
        <f t="shared" si="149"/>
        <v>0</v>
      </c>
      <c r="F440" s="227">
        <f t="shared" si="150"/>
        <v>56.17977528089888</v>
      </c>
      <c r="G440" s="226">
        <f t="shared" si="147"/>
        <v>64.102564102564102</v>
      </c>
      <c r="H440" s="12">
        <f t="shared" si="148"/>
        <v>32.051282051282051</v>
      </c>
      <c r="I440" s="16">
        <v>11</v>
      </c>
      <c r="J440" s="13">
        <f t="shared" ref="J440:J467" si="160">I440*($C440/100)</f>
        <v>0</v>
      </c>
      <c r="K440" s="32">
        <f t="shared" si="152"/>
        <v>363.63636363636363</v>
      </c>
      <c r="L440" s="70">
        <f t="shared" si="159"/>
        <v>32.363636363636367</v>
      </c>
      <c r="M440" s="14">
        <v>8.5</v>
      </c>
      <c r="N440" s="15">
        <f t="shared" ref="N440:N467" si="161">M440*($C440/100)</f>
        <v>0</v>
      </c>
      <c r="O440" s="151">
        <f t="shared" si="155"/>
        <v>164.70588235294116</v>
      </c>
      <c r="P440" s="143">
        <f t="shared" si="156"/>
        <v>41.882352941176471</v>
      </c>
      <c r="Q440" s="11">
        <f t="shared" si="157"/>
        <v>156</v>
      </c>
      <c r="R440" s="12">
        <f t="shared" si="158"/>
        <v>0</v>
      </c>
    </row>
    <row r="441" spans="1:18" ht="14.25" customHeight="1" x14ac:dyDescent="0.25">
      <c r="A441" s="157" t="s">
        <v>48</v>
      </c>
      <c r="B441" s="71" t="s">
        <v>900</v>
      </c>
      <c r="C441" s="120"/>
      <c r="D441" s="11">
        <v>395</v>
      </c>
      <c r="E441" s="226">
        <f t="shared" si="149"/>
        <v>0</v>
      </c>
      <c r="F441" s="227">
        <f t="shared" si="150"/>
        <v>50.632911392405063</v>
      </c>
      <c r="G441" s="226">
        <f t="shared" si="147"/>
        <v>55.710306406685241</v>
      </c>
      <c r="H441" s="12">
        <f t="shared" si="148"/>
        <v>27.855153203342621</v>
      </c>
      <c r="I441" s="16">
        <v>9</v>
      </c>
      <c r="J441" s="13">
        <f t="shared" si="160"/>
        <v>0</v>
      </c>
      <c r="K441" s="32">
        <f t="shared" ref="K441:K467" si="162">IF(((((40-$I$2)/I441)*100))&gt;9999,9999,(((40-$I$2)/I441)*100))</f>
        <v>444.44444444444446</v>
      </c>
      <c r="L441" s="70">
        <f t="shared" si="159"/>
        <v>43.888888888888886</v>
      </c>
      <c r="M441" s="14">
        <v>8</v>
      </c>
      <c r="N441" s="15">
        <f t="shared" si="161"/>
        <v>0</v>
      </c>
      <c r="O441" s="151">
        <f t="shared" ref="O441:O467" si="163">IF(M441=0,"",IF(((((14-$M$2)/M441)*100))&gt;9999,"",(((14-$M$2)/M441)*100)))</f>
        <v>175</v>
      </c>
      <c r="P441" s="143">
        <f t="shared" ref="P441:P467" si="164">IF(O441="","",D441/M441)</f>
        <v>49.375</v>
      </c>
      <c r="Q441" s="11">
        <f t="shared" ref="Q441:Q467" si="165">(D441-(I441*4))/2</f>
        <v>179.5</v>
      </c>
      <c r="R441" s="12">
        <f t="shared" ref="R441:R467" si="166">(E441-(J441*4))/2</f>
        <v>0</v>
      </c>
    </row>
    <row r="442" spans="1:18" ht="14.25" customHeight="1" x14ac:dyDescent="0.25">
      <c r="A442" s="157" t="s">
        <v>320</v>
      </c>
      <c r="B442" s="71" t="s">
        <v>900</v>
      </c>
      <c r="C442" s="120"/>
      <c r="D442" s="11">
        <v>261</v>
      </c>
      <c r="E442" s="226">
        <f t="shared" si="149"/>
        <v>0</v>
      </c>
      <c r="F442" s="227">
        <f t="shared" si="150"/>
        <v>76.628352490421463</v>
      </c>
      <c r="G442" s="226">
        <f t="shared" si="147"/>
        <v>88.105726872246692</v>
      </c>
      <c r="H442" s="12">
        <f t="shared" si="148"/>
        <v>44.052863436123346</v>
      </c>
      <c r="I442" s="16">
        <v>8.5</v>
      </c>
      <c r="J442" s="13">
        <f t="shared" si="160"/>
        <v>0</v>
      </c>
      <c r="K442" s="32">
        <f t="shared" si="162"/>
        <v>470.58823529411768</v>
      </c>
      <c r="L442" s="70">
        <f t="shared" si="159"/>
        <v>30.705882352941178</v>
      </c>
      <c r="M442" s="14">
        <v>3.5</v>
      </c>
      <c r="N442" s="15">
        <f t="shared" si="161"/>
        <v>0</v>
      </c>
      <c r="O442" s="151">
        <f t="shared" si="163"/>
        <v>400</v>
      </c>
      <c r="P442" s="143">
        <f t="shared" si="164"/>
        <v>74.571428571428569</v>
      </c>
      <c r="Q442" s="11">
        <f t="shared" si="165"/>
        <v>113.5</v>
      </c>
      <c r="R442" s="12">
        <f t="shared" si="166"/>
        <v>0</v>
      </c>
    </row>
    <row r="443" spans="1:18" ht="14.25" customHeight="1" x14ac:dyDescent="0.25">
      <c r="A443" s="157" t="s">
        <v>380</v>
      </c>
      <c r="B443" s="71" t="s">
        <v>900</v>
      </c>
      <c r="C443" s="120"/>
      <c r="D443" s="11">
        <v>265</v>
      </c>
      <c r="E443" s="226">
        <f t="shared" si="149"/>
        <v>0</v>
      </c>
      <c r="F443" s="227">
        <f t="shared" si="150"/>
        <v>75.471698113207552</v>
      </c>
      <c r="G443" s="226">
        <f t="shared" si="147"/>
        <v>85.836909871244643</v>
      </c>
      <c r="H443" s="12">
        <f t="shared" si="148"/>
        <v>42.918454935622321</v>
      </c>
      <c r="I443" s="16">
        <v>8</v>
      </c>
      <c r="J443" s="13">
        <f t="shared" si="160"/>
        <v>0</v>
      </c>
      <c r="K443" s="32">
        <f t="shared" si="162"/>
        <v>500</v>
      </c>
      <c r="L443" s="70">
        <f t="shared" si="159"/>
        <v>33.125</v>
      </c>
      <c r="M443" s="14">
        <v>3.5</v>
      </c>
      <c r="N443" s="15">
        <f t="shared" si="161"/>
        <v>0</v>
      </c>
      <c r="O443" s="151">
        <f t="shared" si="163"/>
        <v>400</v>
      </c>
      <c r="P443" s="143">
        <f t="shared" si="164"/>
        <v>75.714285714285708</v>
      </c>
      <c r="Q443" s="11">
        <f t="shared" si="165"/>
        <v>116.5</v>
      </c>
      <c r="R443" s="12">
        <f t="shared" si="166"/>
        <v>0</v>
      </c>
    </row>
    <row r="444" spans="1:18" ht="14.25" customHeight="1" x14ac:dyDescent="0.25">
      <c r="A444" s="157" t="s">
        <v>379</v>
      </c>
      <c r="B444" s="71" t="s">
        <v>900</v>
      </c>
      <c r="C444" s="120"/>
      <c r="D444" s="11">
        <v>258</v>
      </c>
      <c r="E444" s="226">
        <f t="shared" si="149"/>
        <v>0</v>
      </c>
      <c r="F444" s="227">
        <f t="shared" si="150"/>
        <v>77.51937984496125</v>
      </c>
      <c r="G444" s="226">
        <f t="shared" si="147"/>
        <v>91.240875912408754</v>
      </c>
      <c r="H444" s="12">
        <f t="shared" si="148"/>
        <v>45.620437956204377</v>
      </c>
      <c r="I444" s="16">
        <v>9.6999999999999993</v>
      </c>
      <c r="J444" s="13">
        <f t="shared" si="160"/>
        <v>0</v>
      </c>
      <c r="K444" s="32">
        <f t="shared" si="162"/>
        <v>412.37113402061863</v>
      </c>
      <c r="L444" s="70">
        <f t="shared" si="159"/>
        <v>26.597938144329898</v>
      </c>
      <c r="M444" s="14">
        <v>3.5</v>
      </c>
      <c r="N444" s="15">
        <f t="shared" si="161"/>
        <v>0</v>
      </c>
      <c r="O444" s="151">
        <f t="shared" si="163"/>
        <v>400</v>
      </c>
      <c r="P444" s="143">
        <f t="shared" si="164"/>
        <v>73.714285714285708</v>
      </c>
      <c r="Q444" s="11">
        <f t="shared" si="165"/>
        <v>109.6</v>
      </c>
      <c r="R444" s="12">
        <f t="shared" si="166"/>
        <v>0</v>
      </c>
    </row>
    <row r="445" spans="1:18" ht="14.25" customHeight="1" x14ac:dyDescent="0.25">
      <c r="A445" s="157" t="s">
        <v>321</v>
      </c>
      <c r="B445" s="71" t="s">
        <v>900</v>
      </c>
      <c r="C445" s="120"/>
      <c r="D445" s="11">
        <v>262</v>
      </c>
      <c r="E445" s="226">
        <f t="shared" si="149"/>
        <v>0</v>
      </c>
      <c r="F445" s="227">
        <f t="shared" si="150"/>
        <v>76.335877862595424</v>
      </c>
      <c r="G445" s="226">
        <f t="shared" si="147"/>
        <v>85.178875638841561</v>
      </c>
      <c r="H445" s="12">
        <f t="shared" si="148"/>
        <v>42.58943781942078</v>
      </c>
      <c r="I445" s="16">
        <v>6.8</v>
      </c>
      <c r="J445" s="13">
        <f t="shared" si="160"/>
        <v>0</v>
      </c>
      <c r="K445" s="32">
        <f t="shared" si="162"/>
        <v>588.23529411764707</v>
      </c>
      <c r="L445" s="70">
        <f t="shared" si="159"/>
        <v>38.529411764705884</v>
      </c>
      <c r="M445" s="14">
        <v>5.3</v>
      </c>
      <c r="N445" s="15">
        <f t="shared" si="161"/>
        <v>0</v>
      </c>
      <c r="O445" s="151">
        <f t="shared" si="163"/>
        <v>264.15094339622647</v>
      </c>
      <c r="P445" s="143">
        <f t="shared" si="164"/>
        <v>49.433962264150942</v>
      </c>
      <c r="Q445" s="11">
        <f t="shared" si="165"/>
        <v>117.4</v>
      </c>
      <c r="R445" s="12">
        <f t="shared" si="166"/>
        <v>0</v>
      </c>
    </row>
    <row r="446" spans="1:18" ht="14.25" customHeight="1" x14ac:dyDescent="0.25">
      <c r="A446" s="157" t="s">
        <v>381</v>
      </c>
      <c r="B446" s="71" t="s">
        <v>900</v>
      </c>
      <c r="C446" s="120"/>
      <c r="D446" s="11">
        <v>279</v>
      </c>
      <c r="E446" s="226">
        <f t="shared" si="149"/>
        <v>0</v>
      </c>
      <c r="F446" s="227">
        <f t="shared" si="150"/>
        <v>71.68458781362007</v>
      </c>
      <c r="G446" s="226">
        <f t="shared" si="147"/>
        <v>82.304526748971199</v>
      </c>
      <c r="H446" s="12">
        <f t="shared" si="148"/>
        <v>41.152263374485599</v>
      </c>
      <c r="I446" s="16">
        <v>9</v>
      </c>
      <c r="J446" s="13">
        <f t="shared" si="160"/>
        <v>0</v>
      </c>
      <c r="K446" s="32">
        <f t="shared" si="162"/>
        <v>444.44444444444446</v>
      </c>
      <c r="L446" s="70">
        <f t="shared" si="159"/>
        <v>31</v>
      </c>
      <c r="M446" s="14">
        <v>5.3</v>
      </c>
      <c r="N446" s="15">
        <f t="shared" si="161"/>
        <v>0</v>
      </c>
      <c r="O446" s="151">
        <f t="shared" si="163"/>
        <v>264.15094339622647</v>
      </c>
      <c r="P446" s="143">
        <f t="shared" si="164"/>
        <v>52.641509433962263</v>
      </c>
      <c r="Q446" s="11">
        <f t="shared" si="165"/>
        <v>121.5</v>
      </c>
      <c r="R446" s="12">
        <f t="shared" si="166"/>
        <v>0</v>
      </c>
    </row>
    <row r="447" spans="1:18" ht="14.25" customHeight="1" x14ac:dyDescent="0.25">
      <c r="A447" s="157" t="s">
        <v>322</v>
      </c>
      <c r="B447" s="71" t="s">
        <v>900</v>
      </c>
      <c r="C447" s="120"/>
      <c r="D447" s="11">
        <v>230</v>
      </c>
      <c r="E447" s="226">
        <f t="shared" si="149"/>
        <v>0</v>
      </c>
      <c r="F447" s="227">
        <f t="shared" si="150"/>
        <v>86.956521739130437</v>
      </c>
      <c r="G447" s="226">
        <f t="shared" si="147"/>
        <v>97.465886939571149</v>
      </c>
      <c r="H447" s="12">
        <f t="shared" si="148"/>
        <v>48.732943469785575</v>
      </c>
      <c r="I447" s="16">
        <v>6.2</v>
      </c>
      <c r="J447" s="13">
        <f t="shared" si="160"/>
        <v>0</v>
      </c>
      <c r="K447" s="32">
        <f t="shared" si="162"/>
        <v>645.16129032258061</v>
      </c>
      <c r="L447" s="70">
        <f t="shared" si="159"/>
        <v>37.096774193548384</v>
      </c>
      <c r="M447" s="14">
        <v>6.5</v>
      </c>
      <c r="N447" s="15">
        <f t="shared" si="161"/>
        <v>0</v>
      </c>
      <c r="O447" s="151">
        <f t="shared" si="163"/>
        <v>215.38461538461539</v>
      </c>
      <c r="P447" s="143">
        <f t="shared" si="164"/>
        <v>35.384615384615387</v>
      </c>
      <c r="Q447" s="11">
        <f t="shared" si="165"/>
        <v>102.6</v>
      </c>
      <c r="R447" s="12">
        <f t="shared" si="166"/>
        <v>0</v>
      </c>
    </row>
    <row r="448" spans="1:18" ht="14.25" customHeight="1" x14ac:dyDescent="0.25">
      <c r="A448" s="157" t="s">
        <v>323</v>
      </c>
      <c r="B448" s="71" t="s">
        <v>900</v>
      </c>
      <c r="C448" s="120"/>
      <c r="D448" s="11">
        <v>272</v>
      </c>
      <c r="E448" s="226">
        <f t="shared" si="149"/>
        <v>0</v>
      </c>
      <c r="F448" s="227">
        <f t="shared" si="150"/>
        <v>73.529411764705884</v>
      </c>
      <c r="G448" s="226">
        <f t="shared" si="147"/>
        <v>83.056478405315616</v>
      </c>
      <c r="H448" s="12">
        <f t="shared" si="148"/>
        <v>41.528239202657808</v>
      </c>
      <c r="I448" s="16">
        <v>7.8</v>
      </c>
      <c r="J448" s="13">
        <f t="shared" si="160"/>
        <v>0</v>
      </c>
      <c r="K448" s="32">
        <f t="shared" si="162"/>
        <v>512.82051282051282</v>
      </c>
      <c r="L448" s="70">
        <f t="shared" si="159"/>
        <v>34.871794871794876</v>
      </c>
      <c r="M448" s="14">
        <v>3.6</v>
      </c>
      <c r="N448" s="15">
        <f t="shared" si="161"/>
        <v>0</v>
      </c>
      <c r="O448" s="151">
        <f t="shared" si="163"/>
        <v>388.88888888888886</v>
      </c>
      <c r="P448" s="143">
        <f t="shared" si="164"/>
        <v>75.555555555555557</v>
      </c>
      <c r="Q448" s="11">
        <f t="shared" si="165"/>
        <v>120.4</v>
      </c>
      <c r="R448" s="12">
        <f t="shared" si="166"/>
        <v>0</v>
      </c>
    </row>
    <row r="449" spans="1:18" ht="14.25" customHeight="1" x14ac:dyDescent="0.25">
      <c r="A449" s="157" t="s">
        <v>324</v>
      </c>
      <c r="B449" s="71" t="s">
        <v>900</v>
      </c>
      <c r="C449" s="120"/>
      <c r="D449" s="11">
        <v>259</v>
      </c>
      <c r="E449" s="226">
        <f t="shared" si="149"/>
        <v>0</v>
      </c>
      <c r="F449" s="227">
        <f t="shared" si="150"/>
        <v>77.220077220077215</v>
      </c>
      <c r="G449" s="226">
        <f t="shared" si="147"/>
        <v>92.850510677808728</v>
      </c>
      <c r="H449" s="12">
        <f t="shared" si="148"/>
        <v>46.425255338904364</v>
      </c>
      <c r="I449" s="16">
        <v>10.9</v>
      </c>
      <c r="J449" s="13">
        <f t="shared" si="160"/>
        <v>0</v>
      </c>
      <c r="K449" s="32">
        <f t="shared" si="162"/>
        <v>366.97247706422019</v>
      </c>
      <c r="L449" s="70">
        <f t="shared" si="159"/>
        <v>23.761467889908257</v>
      </c>
      <c r="M449" s="14">
        <v>6</v>
      </c>
      <c r="N449" s="15">
        <f t="shared" si="161"/>
        <v>0</v>
      </c>
      <c r="O449" s="151">
        <f t="shared" si="163"/>
        <v>233.33333333333334</v>
      </c>
      <c r="P449" s="143">
        <f t="shared" si="164"/>
        <v>43.166666666666664</v>
      </c>
      <c r="Q449" s="11">
        <f t="shared" si="165"/>
        <v>107.7</v>
      </c>
      <c r="R449" s="12">
        <f t="shared" si="166"/>
        <v>0</v>
      </c>
    </row>
    <row r="450" spans="1:18" ht="14.25" customHeight="1" x14ac:dyDescent="0.25">
      <c r="A450" s="157" t="s">
        <v>325</v>
      </c>
      <c r="B450" s="71" t="s">
        <v>900</v>
      </c>
      <c r="C450" s="120"/>
      <c r="D450" s="11">
        <v>271</v>
      </c>
      <c r="E450" s="226">
        <f t="shared" si="149"/>
        <v>0</v>
      </c>
      <c r="F450" s="227">
        <f t="shared" si="150"/>
        <v>73.800738007380076</v>
      </c>
      <c r="G450" s="226">
        <f t="shared" si="147"/>
        <v>82.987551867219921</v>
      </c>
      <c r="H450" s="12">
        <f t="shared" si="148"/>
        <v>41.49377593360996</v>
      </c>
      <c r="I450" s="16">
        <v>7.5</v>
      </c>
      <c r="J450" s="13">
        <f t="shared" si="160"/>
        <v>0</v>
      </c>
      <c r="K450" s="32">
        <f t="shared" si="162"/>
        <v>533.33333333333326</v>
      </c>
      <c r="L450" s="70">
        <f t="shared" si="159"/>
        <v>36.133333333333333</v>
      </c>
      <c r="M450" s="14">
        <v>4.0999999999999996</v>
      </c>
      <c r="N450" s="15">
        <f t="shared" si="161"/>
        <v>0</v>
      </c>
      <c r="O450" s="151">
        <f t="shared" si="163"/>
        <v>341.46341463414637</v>
      </c>
      <c r="P450" s="143">
        <f t="shared" si="164"/>
        <v>66.097560975609767</v>
      </c>
      <c r="Q450" s="11">
        <f t="shared" si="165"/>
        <v>120.5</v>
      </c>
      <c r="R450" s="12">
        <f t="shared" si="166"/>
        <v>0</v>
      </c>
    </row>
    <row r="451" spans="1:18" ht="14.25" customHeight="1" x14ac:dyDescent="0.25">
      <c r="A451" s="157" t="s">
        <v>326</v>
      </c>
      <c r="B451" s="71" t="s">
        <v>900</v>
      </c>
      <c r="C451" s="120"/>
      <c r="D451" s="11">
        <v>221</v>
      </c>
      <c r="E451" s="226">
        <f t="shared" si="149"/>
        <v>0</v>
      </c>
      <c r="F451" s="227">
        <f t="shared" si="150"/>
        <v>90.497737556561091</v>
      </c>
      <c r="G451" s="226">
        <f t="shared" si="147"/>
        <v>103.62694300518133</v>
      </c>
      <c r="H451" s="12">
        <f t="shared" si="148"/>
        <v>51.813471502590666</v>
      </c>
      <c r="I451" s="16">
        <v>7</v>
      </c>
      <c r="J451" s="13">
        <f t="shared" si="160"/>
        <v>0</v>
      </c>
      <c r="K451" s="32">
        <f t="shared" si="162"/>
        <v>571.42857142857144</v>
      </c>
      <c r="L451" s="70">
        <f t="shared" si="159"/>
        <v>31.571428571428573</v>
      </c>
      <c r="M451" s="14">
        <v>7.5</v>
      </c>
      <c r="N451" s="15">
        <f t="shared" si="161"/>
        <v>0</v>
      </c>
      <c r="O451" s="151">
        <f t="shared" si="163"/>
        <v>186.66666666666666</v>
      </c>
      <c r="P451" s="143">
        <f t="shared" si="164"/>
        <v>29.466666666666665</v>
      </c>
      <c r="Q451" s="11">
        <f t="shared" si="165"/>
        <v>96.5</v>
      </c>
      <c r="R451" s="12">
        <f t="shared" si="166"/>
        <v>0</v>
      </c>
    </row>
    <row r="452" spans="1:18" ht="14.25" customHeight="1" x14ac:dyDescent="0.25">
      <c r="A452" s="157" t="s">
        <v>378</v>
      </c>
      <c r="B452" s="71" t="s">
        <v>900</v>
      </c>
      <c r="C452" s="120"/>
      <c r="D452" s="11">
        <v>265</v>
      </c>
      <c r="E452" s="226">
        <f t="shared" si="149"/>
        <v>0</v>
      </c>
      <c r="F452" s="227">
        <f t="shared" si="150"/>
        <v>75.471698113207552</v>
      </c>
      <c r="G452" s="226">
        <f t="shared" si="147"/>
        <v>90.171325518485119</v>
      </c>
      <c r="H452" s="12">
        <f t="shared" si="148"/>
        <v>45.08566275924256</v>
      </c>
      <c r="I452" s="16">
        <v>10.8</v>
      </c>
      <c r="J452" s="13">
        <f t="shared" si="160"/>
        <v>0</v>
      </c>
      <c r="K452" s="32">
        <f t="shared" si="162"/>
        <v>370.37037037037032</v>
      </c>
      <c r="L452" s="70">
        <f t="shared" si="159"/>
        <v>24.537037037037035</v>
      </c>
      <c r="M452" s="14">
        <v>8.6999999999999993</v>
      </c>
      <c r="N452" s="15">
        <f t="shared" si="161"/>
        <v>0</v>
      </c>
      <c r="O452" s="151">
        <f t="shared" si="163"/>
        <v>160.91954022988506</v>
      </c>
      <c r="P452" s="143">
        <f t="shared" si="164"/>
        <v>30.459770114942533</v>
      </c>
      <c r="Q452" s="11">
        <f t="shared" si="165"/>
        <v>110.9</v>
      </c>
      <c r="R452" s="12">
        <f t="shared" si="166"/>
        <v>0</v>
      </c>
    </row>
    <row r="453" spans="1:18" ht="14.25" customHeight="1" x14ac:dyDescent="0.25">
      <c r="A453" s="157" t="s">
        <v>81</v>
      </c>
      <c r="B453" s="71" t="s">
        <v>900</v>
      </c>
      <c r="C453" s="120"/>
      <c r="D453" s="11">
        <v>194</v>
      </c>
      <c r="E453" s="226">
        <f t="shared" si="149"/>
        <v>0</v>
      </c>
      <c r="F453" s="227">
        <f t="shared" si="150"/>
        <v>103.09278350515463</v>
      </c>
      <c r="G453" s="226">
        <f t="shared" si="147"/>
        <v>119.90407673860911</v>
      </c>
      <c r="H453" s="12">
        <f t="shared" si="148"/>
        <v>59.952038369304553</v>
      </c>
      <c r="I453" s="16">
        <v>6.8</v>
      </c>
      <c r="J453" s="13">
        <f t="shared" si="160"/>
        <v>0</v>
      </c>
      <c r="K453" s="32">
        <f t="shared" si="162"/>
        <v>588.23529411764707</v>
      </c>
      <c r="L453" s="70">
        <f t="shared" si="159"/>
        <v>28.529411764705884</v>
      </c>
      <c r="M453" s="14">
        <v>7.7</v>
      </c>
      <c r="N453" s="15">
        <f t="shared" si="161"/>
        <v>0</v>
      </c>
      <c r="O453" s="151">
        <f t="shared" si="163"/>
        <v>181.81818181818181</v>
      </c>
      <c r="P453" s="143">
        <f t="shared" si="164"/>
        <v>25.194805194805195</v>
      </c>
      <c r="Q453" s="11">
        <f t="shared" si="165"/>
        <v>83.4</v>
      </c>
      <c r="R453" s="12">
        <f t="shared" si="166"/>
        <v>0</v>
      </c>
    </row>
    <row r="454" spans="1:18" ht="14.25" customHeight="1" x14ac:dyDescent="0.25">
      <c r="A454" s="157" t="s">
        <v>82</v>
      </c>
      <c r="B454" s="71" t="s">
        <v>900</v>
      </c>
      <c r="C454" s="120"/>
      <c r="D454" s="11">
        <v>198</v>
      </c>
      <c r="E454" s="226">
        <f t="shared" si="149"/>
        <v>0</v>
      </c>
      <c r="F454" s="227">
        <f t="shared" si="150"/>
        <v>101.01010101010101</v>
      </c>
      <c r="G454" s="226">
        <f t="shared" si="147"/>
        <v>117.64705882352942</v>
      </c>
      <c r="H454" s="12">
        <f t="shared" si="148"/>
        <v>58.82352941176471</v>
      </c>
      <c r="I454" s="16">
        <v>7</v>
      </c>
      <c r="J454" s="13">
        <f t="shared" si="160"/>
        <v>0</v>
      </c>
      <c r="K454" s="32">
        <f t="shared" si="162"/>
        <v>571.42857142857144</v>
      </c>
      <c r="L454" s="70">
        <f t="shared" si="159"/>
        <v>28.285714285714285</v>
      </c>
      <c r="M454" s="14">
        <v>7.5</v>
      </c>
      <c r="N454" s="15">
        <f t="shared" si="161"/>
        <v>0</v>
      </c>
      <c r="O454" s="151">
        <f t="shared" si="163"/>
        <v>186.66666666666666</v>
      </c>
      <c r="P454" s="143">
        <f t="shared" si="164"/>
        <v>26.4</v>
      </c>
      <c r="Q454" s="11">
        <f t="shared" si="165"/>
        <v>85</v>
      </c>
      <c r="R454" s="12">
        <f t="shared" si="166"/>
        <v>0</v>
      </c>
    </row>
    <row r="455" spans="1:18" ht="14.25" customHeight="1" x14ac:dyDescent="0.25">
      <c r="A455" s="157" t="s">
        <v>327</v>
      </c>
      <c r="B455" s="71" t="s">
        <v>900</v>
      </c>
      <c r="C455" s="120"/>
      <c r="D455" s="11">
        <v>271</v>
      </c>
      <c r="E455" s="226">
        <f t="shared" si="149"/>
        <v>0</v>
      </c>
      <c r="F455" s="227">
        <f t="shared" si="150"/>
        <v>73.800738007380076</v>
      </c>
      <c r="G455" s="226">
        <f t="shared" si="147"/>
        <v>82.987551867219921</v>
      </c>
      <c r="H455" s="12">
        <f t="shared" si="148"/>
        <v>41.49377593360996</v>
      </c>
      <c r="I455" s="16">
        <v>7.5</v>
      </c>
      <c r="J455" s="13">
        <f t="shared" si="160"/>
        <v>0</v>
      </c>
      <c r="K455" s="32">
        <f t="shared" si="162"/>
        <v>533.33333333333326</v>
      </c>
      <c r="L455" s="70">
        <f t="shared" si="159"/>
        <v>36.133333333333333</v>
      </c>
      <c r="M455" s="14">
        <v>4.0999999999999996</v>
      </c>
      <c r="N455" s="15">
        <f t="shared" si="161"/>
        <v>0</v>
      </c>
      <c r="O455" s="151">
        <f t="shared" si="163"/>
        <v>341.46341463414637</v>
      </c>
      <c r="P455" s="143">
        <f t="shared" si="164"/>
        <v>66.097560975609767</v>
      </c>
      <c r="Q455" s="11">
        <f t="shared" si="165"/>
        <v>120.5</v>
      </c>
      <c r="R455" s="12">
        <f t="shared" si="166"/>
        <v>0</v>
      </c>
    </row>
    <row r="456" spans="1:18" ht="14.25" customHeight="1" x14ac:dyDescent="0.25">
      <c r="A456" s="157" t="s">
        <v>328</v>
      </c>
      <c r="B456" s="71" t="str">
        <f>IF(C456="","Promedio",ROUND(C456*2.5,0) &amp; " gr cocidos")</f>
        <v>Promedio</v>
      </c>
      <c r="C456" s="120"/>
      <c r="D456" s="11">
        <v>359</v>
      </c>
      <c r="E456" s="226">
        <f t="shared" si="149"/>
        <v>0</v>
      </c>
      <c r="F456" s="227">
        <f t="shared" si="150"/>
        <v>55.710306406685241</v>
      </c>
      <c r="G456" s="226">
        <f t="shared" si="147"/>
        <v>64.977257959714095</v>
      </c>
      <c r="H456" s="12">
        <f t="shared" si="148"/>
        <v>32.488628979857047</v>
      </c>
      <c r="I456" s="16">
        <v>12.8</v>
      </c>
      <c r="J456" s="13">
        <f t="shared" si="160"/>
        <v>0</v>
      </c>
      <c r="K456" s="32">
        <f t="shared" si="162"/>
        <v>312.5</v>
      </c>
      <c r="L456" s="70">
        <f t="shared" si="159"/>
        <v>28.046875</v>
      </c>
      <c r="M456" s="14">
        <v>5</v>
      </c>
      <c r="N456" s="15">
        <f t="shared" si="161"/>
        <v>0</v>
      </c>
      <c r="O456" s="151">
        <f t="shared" si="163"/>
        <v>280</v>
      </c>
      <c r="P456" s="143">
        <f t="shared" si="164"/>
        <v>71.8</v>
      </c>
      <c r="Q456" s="11">
        <f t="shared" si="165"/>
        <v>153.9</v>
      </c>
      <c r="R456" s="12">
        <f t="shared" si="166"/>
        <v>0</v>
      </c>
    </row>
    <row r="457" spans="1:18" ht="14.25" customHeight="1" x14ac:dyDescent="0.25">
      <c r="A457" s="157" t="s">
        <v>329</v>
      </c>
      <c r="B457" s="71" t="str">
        <f>IF(C457="","Promedio",ROUND(C457*2.5,0) &amp; " gr cocidos")</f>
        <v>Promedio</v>
      </c>
      <c r="C457" s="120"/>
      <c r="D457" s="11">
        <v>374</v>
      </c>
      <c r="E457" s="226">
        <f t="shared" si="149"/>
        <v>0</v>
      </c>
      <c r="F457" s="227">
        <f t="shared" si="150"/>
        <v>53.475935828877006</v>
      </c>
      <c r="G457" s="226">
        <f t="shared" si="147"/>
        <v>61.652281134401974</v>
      </c>
      <c r="H457" s="12">
        <f t="shared" si="148"/>
        <v>30.826140567200987</v>
      </c>
      <c r="I457" s="16">
        <v>12.4</v>
      </c>
      <c r="J457" s="13">
        <f t="shared" si="160"/>
        <v>0</v>
      </c>
      <c r="K457" s="32">
        <f t="shared" si="162"/>
        <v>322.58064516129031</v>
      </c>
      <c r="L457" s="70">
        <f t="shared" si="159"/>
        <v>30.161290322580644</v>
      </c>
      <c r="M457" s="14">
        <v>3.4</v>
      </c>
      <c r="N457" s="15">
        <f t="shared" si="161"/>
        <v>0</v>
      </c>
      <c r="O457" s="151">
        <f t="shared" si="163"/>
        <v>411.76470588235298</v>
      </c>
      <c r="P457" s="143">
        <f t="shared" si="164"/>
        <v>110</v>
      </c>
      <c r="Q457" s="11">
        <f t="shared" si="165"/>
        <v>162.19999999999999</v>
      </c>
      <c r="R457" s="12">
        <f t="shared" si="166"/>
        <v>0</v>
      </c>
    </row>
    <row r="458" spans="1:18" ht="14.25" customHeight="1" x14ac:dyDescent="0.25">
      <c r="A458" s="157" t="s">
        <v>330</v>
      </c>
      <c r="B458" s="71" t="str">
        <f>IF(C458="","Promedio",ROUND(C458*2.5,0) &amp; " gr cocidos")</f>
        <v>Promedio</v>
      </c>
      <c r="C458" s="120"/>
      <c r="D458" s="11">
        <v>353</v>
      </c>
      <c r="E458" s="226">
        <f t="shared" si="149"/>
        <v>0</v>
      </c>
      <c r="F458" s="227">
        <f t="shared" si="150"/>
        <v>56.657223796033996</v>
      </c>
      <c r="G458" s="226">
        <f t="shared" ref="G458:G521" si="167">IF(D458=0,"",IF((IF($G$2&gt;=200,0,(((200-$G$2)/($D458-($I458*4))*100))))&gt;999,"",IF($G$2&gt;=200,0,(((200-$G$2)/($D458-($I458*4))*100)))))</f>
        <v>66.533599467731193</v>
      </c>
      <c r="H458" s="12">
        <f t="shared" ref="H458:H521" si="168">IF(D458=0,"",IF((IF($G$2&gt;=100,0,(((100-$G$2)/($D458-($I458*4))*100))))&gt;999,"",IF($G$2&gt;=100,0,(((100-$G$2)/($D458-($I458*4))*100)))))</f>
        <v>33.266799733865597</v>
      </c>
      <c r="I458" s="16">
        <v>13.1</v>
      </c>
      <c r="J458" s="13">
        <f t="shared" si="160"/>
        <v>0</v>
      </c>
      <c r="K458" s="32">
        <f t="shared" si="162"/>
        <v>305.3435114503817</v>
      </c>
      <c r="L458" s="70">
        <f t="shared" si="159"/>
        <v>26.946564885496183</v>
      </c>
      <c r="M458" s="14">
        <v>4.3</v>
      </c>
      <c r="N458" s="15">
        <f t="shared" si="161"/>
        <v>0</v>
      </c>
      <c r="O458" s="151">
        <f t="shared" si="163"/>
        <v>325.58139534883719</v>
      </c>
      <c r="P458" s="143">
        <f t="shared" si="164"/>
        <v>82.093023255813961</v>
      </c>
      <c r="Q458" s="11">
        <f t="shared" si="165"/>
        <v>150.30000000000001</v>
      </c>
      <c r="R458" s="12">
        <f t="shared" si="166"/>
        <v>0</v>
      </c>
    </row>
    <row r="459" spans="1:18" ht="14.25" customHeight="1" x14ac:dyDescent="0.25">
      <c r="A459" s="157" t="s">
        <v>393</v>
      </c>
      <c r="B459" s="71" t="str">
        <f>IF(C459="","Promedio",ROUND(C459*2.5,0) &amp; " gr cocidos")</f>
        <v>Promedio</v>
      </c>
      <c r="C459" s="120"/>
      <c r="D459" s="11">
        <v>104</v>
      </c>
      <c r="E459" s="226">
        <f t="shared" si="149"/>
        <v>0</v>
      </c>
      <c r="F459" s="227">
        <f t="shared" si="150"/>
        <v>192.30769230769232</v>
      </c>
      <c r="G459" s="226">
        <f t="shared" si="167"/>
        <v>234.74178403755869</v>
      </c>
      <c r="H459" s="12">
        <f t="shared" si="168"/>
        <v>117.37089201877934</v>
      </c>
      <c r="I459" s="16">
        <v>4.7</v>
      </c>
      <c r="J459" s="13">
        <f t="shared" si="160"/>
        <v>0</v>
      </c>
      <c r="K459" s="32">
        <f t="shared" si="162"/>
        <v>851.063829787234</v>
      </c>
      <c r="L459" s="70">
        <f t="shared" si="159"/>
        <v>22.127659574468083</v>
      </c>
      <c r="M459" s="14">
        <v>1.8</v>
      </c>
      <c r="N459" s="15">
        <f t="shared" si="161"/>
        <v>0</v>
      </c>
      <c r="O459" s="151">
        <f t="shared" si="163"/>
        <v>777.77777777777771</v>
      </c>
      <c r="P459" s="143">
        <f t="shared" si="164"/>
        <v>57.777777777777779</v>
      </c>
      <c r="Q459" s="11">
        <f t="shared" si="165"/>
        <v>42.6</v>
      </c>
      <c r="R459" s="12">
        <f t="shared" si="166"/>
        <v>0</v>
      </c>
    </row>
    <row r="460" spans="1:18" ht="14.25" customHeight="1" x14ac:dyDescent="0.25">
      <c r="A460" s="157" t="s">
        <v>395</v>
      </c>
      <c r="B460" s="71" t="str">
        <f>IF(C460="","Promedio",ROUND(C460*2.5,0) &amp; " gr cocidos")</f>
        <v>Promedio</v>
      </c>
      <c r="C460" s="120"/>
      <c r="D460" s="11">
        <v>151</v>
      </c>
      <c r="E460" s="226">
        <f t="shared" si="149"/>
        <v>0</v>
      </c>
      <c r="F460" s="227">
        <f t="shared" si="150"/>
        <v>132.45033112582783</v>
      </c>
      <c r="G460" s="226">
        <f t="shared" si="167"/>
        <v>176.99115044247787</v>
      </c>
      <c r="H460" s="12">
        <f t="shared" si="168"/>
        <v>88.495575221238937</v>
      </c>
      <c r="I460" s="16">
        <v>9.5</v>
      </c>
      <c r="J460" s="13">
        <f t="shared" si="160"/>
        <v>0</v>
      </c>
      <c r="K460" s="32">
        <f t="shared" si="162"/>
        <v>421.05263157894734</v>
      </c>
      <c r="L460" s="70">
        <f t="shared" si="159"/>
        <v>15.894736842105264</v>
      </c>
      <c r="M460" s="14">
        <v>0.9</v>
      </c>
      <c r="N460" s="15">
        <f t="shared" si="161"/>
        <v>0</v>
      </c>
      <c r="O460" s="151">
        <f t="shared" si="163"/>
        <v>1555.5555555555554</v>
      </c>
      <c r="P460" s="143">
        <f t="shared" si="164"/>
        <v>167.77777777777777</v>
      </c>
      <c r="Q460" s="11">
        <f t="shared" si="165"/>
        <v>56.5</v>
      </c>
      <c r="R460" s="12">
        <f t="shared" si="166"/>
        <v>0</v>
      </c>
    </row>
    <row r="461" spans="1:18" ht="14.25" customHeight="1" x14ac:dyDescent="0.25">
      <c r="A461" s="157" t="s">
        <v>331</v>
      </c>
      <c r="B461" s="71" t="s">
        <v>900</v>
      </c>
      <c r="C461" s="120"/>
      <c r="D461" s="11">
        <v>438</v>
      </c>
      <c r="E461" s="226">
        <f t="shared" si="149"/>
        <v>0</v>
      </c>
      <c r="F461" s="227">
        <f t="shared" si="150"/>
        <v>45.662100456621005</v>
      </c>
      <c r="G461" s="226">
        <f t="shared" si="167"/>
        <v>50.761421319796952</v>
      </c>
      <c r="H461" s="12">
        <f t="shared" si="168"/>
        <v>25.380710659898476</v>
      </c>
      <c r="I461" s="16">
        <v>11</v>
      </c>
      <c r="J461" s="13">
        <f t="shared" si="160"/>
        <v>0</v>
      </c>
      <c r="K461" s="32">
        <f t="shared" si="162"/>
        <v>363.63636363636363</v>
      </c>
      <c r="L461" s="70">
        <f t="shared" si="159"/>
        <v>39.81818181818182</v>
      </c>
      <c r="M461" s="14">
        <v>0</v>
      </c>
      <c r="N461" s="15">
        <f t="shared" si="161"/>
        <v>0</v>
      </c>
      <c r="O461" s="151" t="str">
        <f t="shared" si="163"/>
        <v/>
      </c>
      <c r="P461" s="143" t="str">
        <f t="shared" si="164"/>
        <v/>
      </c>
      <c r="Q461" s="11">
        <f t="shared" si="165"/>
        <v>197</v>
      </c>
      <c r="R461" s="12">
        <f t="shared" si="166"/>
        <v>0</v>
      </c>
    </row>
    <row r="462" spans="1:18" ht="14.25" customHeight="1" x14ac:dyDescent="0.25">
      <c r="A462" s="157" t="s">
        <v>369</v>
      </c>
      <c r="B462" s="71" t="s">
        <v>900</v>
      </c>
      <c r="C462" s="120"/>
      <c r="D462" s="11">
        <v>356</v>
      </c>
      <c r="E462" s="226">
        <f t="shared" si="149"/>
        <v>0</v>
      </c>
      <c r="F462" s="227">
        <f t="shared" si="150"/>
        <v>56.17977528089888</v>
      </c>
      <c r="G462" s="226">
        <f t="shared" si="167"/>
        <v>62.421972534332092</v>
      </c>
      <c r="H462" s="12">
        <f t="shared" si="168"/>
        <v>31.210986267166046</v>
      </c>
      <c r="I462" s="16">
        <v>8.9</v>
      </c>
      <c r="J462" s="13">
        <f t="shared" si="160"/>
        <v>0</v>
      </c>
      <c r="K462" s="32">
        <f t="shared" si="162"/>
        <v>449.43820224719093</v>
      </c>
      <c r="L462" s="70">
        <f t="shared" si="159"/>
        <v>40</v>
      </c>
      <c r="M462" s="14">
        <v>1.5</v>
      </c>
      <c r="N462" s="15">
        <f t="shared" si="161"/>
        <v>0</v>
      </c>
      <c r="O462" s="151">
        <f t="shared" si="163"/>
        <v>933.33333333333337</v>
      </c>
      <c r="P462" s="143">
        <f t="shared" si="164"/>
        <v>237.33333333333334</v>
      </c>
      <c r="Q462" s="11">
        <f t="shared" si="165"/>
        <v>160.19999999999999</v>
      </c>
      <c r="R462" s="12">
        <f t="shared" si="166"/>
        <v>0</v>
      </c>
    </row>
    <row r="463" spans="1:18" ht="14.25" customHeight="1" x14ac:dyDescent="0.25">
      <c r="A463" s="157" t="s">
        <v>370</v>
      </c>
      <c r="B463" s="71" t="s">
        <v>900</v>
      </c>
      <c r="C463" s="120"/>
      <c r="D463" s="11">
        <v>353</v>
      </c>
      <c r="E463" s="226">
        <f t="shared" si="149"/>
        <v>0</v>
      </c>
      <c r="F463" s="227">
        <f t="shared" si="150"/>
        <v>56.657223796033996</v>
      </c>
      <c r="G463" s="226">
        <f t="shared" si="167"/>
        <v>61.462814996926859</v>
      </c>
      <c r="H463" s="12">
        <f t="shared" si="168"/>
        <v>30.73140749846343</v>
      </c>
      <c r="I463" s="16">
        <v>6.9</v>
      </c>
      <c r="J463" s="13">
        <f t="shared" si="160"/>
        <v>0</v>
      </c>
      <c r="K463" s="32">
        <f t="shared" si="162"/>
        <v>579.71014492753625</v>
      </c>
      <c r="L463" s="70">
        <f t="shared" si="159"/>
        <v>51.159420289855071</v>
      </c>
      <c r="M463" s="14">
        <v>1.6</v>
      </c>
      <c r="N463" s="15">
        <f t="shared" si="161"/>
        <v>0</v>
      </c>
      <c r="O463" s="151">
        <f t="shared" si="163"/>
        <v>875</v>
      </c>
      <c r="P463" s="143">
        <f t="shared" si="164"/>
        <v>220.625</v>
      </c>
      <c r="Q463" s="11">
        <f t="shared" si="165"/>
        <v>162.69999999999999</v>
      </c>
      <c r="R463" s="12">
        <f t="shared" si="166"/>
        <v>0</v>
      </c>
    </row>
    <row r="464" spans="1:18" ht="14.25" customHeight="1" x14ac:dyDescent="0.25">
      <c r="A464" s="157" t="s">
        <v>332</v>
      </c>
      <c r="B464" s="71" t="s">
        <v>900</v>
      </c>
      <c r="C464" s="120"/>
      <c r="D464" s="11">
        <v>273</v>
      </c>
      <c r="E464" s="226">
        <f t="shared" si="149"/>
        <v>0</v>
      </c>
      <c r="F464" s="227">
        <f t="shared" si="150"/>
        <v>73.260073260073256</v>
      </c>
      <c r="G464" s="226">
        <f t="shared" si="167"/>
        <v>94.786729857819907</v>
      </c>
      <c r="H464" s="12">
        <f t="shared" si="168"/>
        <v>47.393364928909953</v>
      </c>
      <c r="I464" s="16">
        <v>15.5</v>
      </c>
      <c r="J464" s="13">
        <f t="shared" si="160"/>
        <v>0</v>
      </c>
      <c r="K464" s="32">
        <f t="shared" si="162"/>
        <v>258.06451612903226</v>
      </c>
      <c r="L464" s="70">
        <f t="shared" si="159"/>
        <v>17.612903225806452</v>
      </c>
      <c r="M464" s="14">
        <v>42.8</v>
      </c>
      <c r="N464" s="15">
        <f t="shared" si="161"/>
        <v>0</v>
      </c>
      <c r="O464" s="151">
        <f t="shared" si="163"/>
        <v>32.710280373831779</v>
      </c>
      <c r="P464" s="143">
        <f t="shared" si="164"/>
        <v>6.378504672897197</v>
      </c>
      <c r="Q464" s="11">
        <f t="shared" si="165"/>
        <v>105.5</v>
      </c>
      <c r="R464" s="12">
        <f t="shared" si="166"/>
        <v>0</v>
      </c>
    </row>
    <row r="465" spans="1:18" ht="14.25" customHeight="1" x14ac:dyDescent="0.25">
      <c r="A465" s="157" t="s">
        <v>367</v>
      </c>
      <c r="B465" s="71" t="s">
        <v>900</v>
      </c>
      <c r="C465" s="120"/>
      <c r="D465" s="11">
        <v>351</v>
      </c>
      <c r="E465" s="226">
        <f t="shared" si="149"/>
        <v>0</v>
      </c>
      <c r="F465" s="227">
        <f t="shared" si="150"/>
        <v>56.980056980056979</v>
      </c>
      <c r="G465" s="226">
        <f t="shared" si="167"/>
        <v>66.622251832111928</v>
      </c>
      <c r="H465" s="12">
        <f t="shared" si="168"/>
        <v>33.311125916055964</v>
      </c>
      <c r="I465" s="16">
        <v>12.7</v>
      </c>
      <c r="J465" s="13">
        <f t="shared" si="160"/>
        <v>0</v>
      </c>
      <c r="K465" s="32">
        <f t="shared" si="162"/>
        <v>314.96062992125985</v>
      </c>
      <c r="L465" s="70">
        <f t="shared" si="159"/>
        <v>27.637795275590552</v>
      </c>
      <c r="M465" s="14">
        <v>7.2</v>
      </c>
      <c r="N465" s="15">
        <f t="shared" si="161"/>
        <v>0</v>
      </c>
      <c r="O465" s="151">
        <f t="shared" si="163"/>
        <v>194.44444444444443</v>
      </c>
      <c r="P465" s="143">
        <f t="shared" si="164"/>
        <v>48.75</v>
      </c>
      <c r="Q465" s="11">
        <f t="shared" si="165"/>
        <v>150.1</v>
      </c>
      <c r="R465" s="12">
        <f t="shared" si="166"/>
        <v>0</v>
      </c>
    </row>
    <row r="466" spans="1:18" ht="14.25" customHeight="1" x14ac:dyDescent="0.25">
      <c r="A466" s="157" t="s">
        <v>375</v>
      </c>
      <c r="B466" s="71" t="s">
        <v>900</v>
      </c>
      <c r="C466" s="120"/>
      <c r="D466" s="11">
        <v>356</v>
      </c>
      <c r="E466" s="226">
        <f t="shared" si="149"/>
        <v>0</v>
      </c>
      <c r="F466" s="227">
        <f t="shared" si="150"/>
        <v>56.17977528089888</v>
      </c>
      <c r="G466" s="226">
        <f t="shared" si="167"/>
        <v>62.11180124223602</v>
      </c>
      <c r="H466" s="12">
        <f t="shared" si="168"/>
        <v>31.05590062111801</v>
      </c>
      <c r="I466" s="16">
        <v>8.5</v>
      </c>
      <c r="J466" s="13">
        <f t="shared" si="160"/>
        <v>0</v>
      </c>
      <c r="K466" s="32">
        <f t="shared" si="162"/>
        <v>470.58823529411768</v>
      </c>
      <c r="L466" s="70">
        <f t="shared" si="159"/>
        <v>41.882352941176471</v>
      </c>
      <c r="M466" s="14">
        <v>6.5</v>
      </c>
      <c r="N466" s="15">
        <f t="shared" si="161"/>
        <v>0</v>
      </c>
      <c r="O466" s="151">
        <f t="shared" si="163"/>
        <v>215.38461538461539</v>
      </c>
      <c r="P466" s="143">
        <f t="shared" si="164"/>
        <v>54.769230769230766</v>
      </c>
      <c r="Q466" s="11">
        <f t="shared" si="165"/>
        <v>161</v>
      </c>
      <c r="R466" s="12">
        <f t="shared" si="166"/>
        <v>0</v>
      </c>
    </row>
    <row r="467" spans="1:18" ht="14.25" customHeight="1" x14ac:dyDescent="0.25">
      <c r="A467" s="157" t="s">
        <v>374</v>
      </c>
      <c r="B467" s="71" t="s">
        <v>900</v>
      </c>
      <c r="C467" s="120"/>
      <c r="D467" s="11">
        <v>373</v>
      </c>
      <c r="E467" s="226">
        <f t="shared" si="149"/>
        <v>0</v>
      </c>
      <c r="F467" s="227">
        <f t="shared" si="150"/>
        <v>53.619302949061662</v>
      </c>
      <c r="G467" s="226">
        <f t="shared" si="167"/>
        <v>59.06674542232723</v>
      </c>
      <c r="H467" s="12">
        <f t="shared" si="168"/>
        <v>29.533372711163615</v>
      </c>
      <c r="I467" s="16">
        <v>8.6</v>
      </c>
      <c r="J467" s="13">
        <f t="shared" si="160"/>
        <v>0</v>
      </c>
      <c r="K467" s="32">
        <f t="shared" si="162"/>
        <v>465.11627906976747</v>
      </c>
      <c r="L467" s="70">
        <f t="shared" si="159"/>
        <v>43.372093023255815</v>
      </c>
      <c r="M467" s="14">
        <v>5</v>
      </c>
      <c r="N467" s="15">
        <f t="shared" si="161"/>
        <v>0</v>
      </c>
      <c r="O467" s="151">
        <f t="shared" si="163"/>
        <v>280</v>
      </c>
      <c r="P467" s="143">
        <f t="shared" si="164"/>
        <v>74.599999999999994</v>
      </c>
      <c r="Q467" s="11">
        <f t="shared" si="165"/>
        <v>169.3</v>
      </c>
      <c r="R467" s="12">
        <f t="shared" si="166"/>
        <v>0</v>
      </c>
    </row>
    <row r="468" spans="1:18" ht="9" customHeight="1" x14ac:dyDescent="0.25">
      <c r="A468" s="160"/>
      <c r="B468" s="212"/>
      <c r="C468" s="219"/>
      <c r="D468" s="9"/>
      <c r="E468" s="9"/>
      <c r="F468" s="9"/>
      <c r="G468" s="9"/>
      <c r="H468" s="9"/>
      <c r="I468" s="9"/>
      <c r="J468" s="9"/>
      <c r="K468" s="29"/>
      <c r="L468" s="129"/>
      <c r="M468" s="9"/>
      <c r="N468" s="9"/>
      <c r="O468" s="152"/>
      <c r="P468" s="144"/>
      <c r="Q468" s="9"/>
      <c r="R468" s="9"/>
    </row>
    <row r="469" spans="1:18" ht="14.25" customHeight="1" x14ac:dyDescent="0.25">
      <c r="A469" s="161" t="s">
        <v>880</v>
      </c>
      <c r="B469" s="213"/>
      <c r="C469" s="220"/>
      <c r="E469" s="9"/>
      <c r="F469" s="9"/>
      <c r="G469" s="9"/>
      <c r="H469" s="9"/>
      <c r="I469" s="9"/>
      <c r="J469" s="9"/>
      <c r="K469" s="29"/>
    </row>
    <row r="470" spans="1:18" ht="3.75" customHeight="1" x14ac:dyDescent="0.25">
      <c r="A470" s="156"/>
      <c r="B470" s="215"/>
      <c r="C470" s="221"/>
      <c r="D470" s="9"/>
      <c r="E470" s="9"/>
      <c r="F470" s="9"/>
      <c r="G470" s="9"/>
      <c r="H470" s="9"/>
      <c r="I470" s="9"/>
      <c r="J470" s="9"/>
      <c r="K470" s="31"/>
      <c r="L470" s="129"/>
      <c r="M470" s="9"/>
      <c r="N470" s="9"/>
      <c r="O470" s="152"/>
      <c r="P470" s="144"/>
      <c r="Q470" s="9"/>
      <c r="R470" s="9"/>
    </row>
    <row r="471" spans="1:18" ht="14.25" customHeight="1" x14ac:dyDescent="0.25">
      <c r="A471" s="157" t="s">
        <v>1109</v>
      </c>
      <c r="B471" s="71" t="s">
        <v>901</v>
      </c>
      <c r="C471" s="120"/>
      <c r="D471" s="11">
        <v>334</v>
      </c>
      <c r="E471" s="226">
        <f t="shared" ref="E471:E472" si="169">D471*($C471/100)</f>
        <v>0</v>
      </c>
      <c r="F471" s="227">
        <f t="shared" ref="F471:F472" si="170">IF((IF($D$2&gt;=200,0,(((200-$D$2)/$D471)*100)))&gt;999,"",IF($D$2&gt;=200,0,(((200-$D$2)/$D471)*100)))</f>
        <v>59.880239520958078</v>
      </c>
      <c r="G471" s="226">
        <f t="shared" si="167"/>
        <v>71.942446043165461</v>
      </c>
      <c r="H471" s="12">
        <f t="shared" si="168"/>
        <v>35.97122302158273</v>
      </c>
      <c r="I471" s="16">
        <v>14</v>
      </c>
      <c r="J471" s="13">
        <f>I471*($C471/100)</f>
        <v>0</v>
      </c>
      <c r="K471" s="32">
        <f>IF(((((40-$I$2)/I471)*100))&gt;9999,9999,(((40-$I$2)/I471)*100))</f>
        <v>285.71428571428572</v>
      </c>
      <c r="L471" s="70">
        <f>IF(K471=9999,99.9,D471/I471)</f>
        <v>23.857142857142858</v>
      </c>
      <c r="M471" s="14">
        <v>27</v>
      </c>
      <c r="N471" s="15">
        <f>M471*($C471/100)</f>
        <v>0</v>
      </c>
      <c r="O471" s="151">
        <f>IF(M471=0,"",IF(((((14-$M$2)/M471)*100))&gt;9999,"",(((14-$M$2)/M471)*100)))</f>
        <v>51.851851851851848</v>
      </c>
      <c r="P471" s="143">
        <f>IF(O471="","",D471/M471)</f>
        <v>12.37037037037037</v>
      </c>
      <c r="Q471" s="11">
        <f>(D471-(I471*4))/2</f>
        <v>139</v>
      </c>
      <c r="R471" s="12">
        <f>(E471-(J471*4))/2</f>
        <v>0</v>
      </c>
    </row>
    <row r="472" spans="1:18" ht="14.25" customHeight="1" x14ac:dyDescent="0.25">
      <c r="A472" s="157" t="s">
        <v>1110</v>
      </c>
      <c r="B472" s="71" t="s">
        <v>883</v>
      </c>
      <c r="C472" s="120"/>
      <c r="D472" s="11">
        <v>321</v>
      </c>
      <c r="E472" s="226">
        <f t="shared" si="169"/>
        <v>0</v>
      </c>
      <c r="F472" s="227">
        <f t="shared" si="170"/>
        <v>62.305295950155759</v>
      </c>
      <c r="G472" s="226">
        <f t="shared" si="167"/>
        <v>75.471698113207552</v>
      </c>
      <c r="H472" s="12">
        <f t="shared" si="168"/>
        <v>37.735849056603776</v>
      </c>
      <c r="I472" s="16">
        <v>14</v>
      </c>
      <c r="J472" s="13">
        <f>I472*($C472/100)</f>
        <v>0</v>
      </c>
      <c r="K472" s="32">
        <f>IF(((((40-$I$2)/I472)*100))&gt;9999,9999,(((40-$I$2)/I472)*100))</f>
        <v>285.71428571428572</v>
      </c>
      <c r="L472" s="70">
        <f>IF(K472=9999,99.9,D472/I472)</f>
        <v>22.928571428571427</v>
      </c>
      <c r="M472" s="14">
        <v>32.5</v>
      </c>
      <c r="N472" s="15">
        <f>M472*($C472/100)</f>
        <v>0</v>
      </c>
      <c r="O472" s="151">
        <f>IF(M472=0,"",IF(((((14-$M$2)/M472)*100))&gt;9999,"",(((14-$M$2)/M472)*100)))</f>
        <v>43.07692307692308</v>
      </c>
      <c r="P472" s="143">
        <f>IF(O472="","",D472/M472)</f>
        <v>9.8769230769230774</v>
      </c>
      <c r="Q472" s="11">
        <f>(D472-(I472*4))/2</f>
        <v>132.5</v>
      </c>
      <c r="R472" s="12">
        <f>(E472-(J472*4))/2</f>
        <v>0</v>
      </c>
    </row>
    <row r="473" spans="1:18" s="9" customFormat="1" ht="8.1" customHeight="1" thickBot="1" x14ac:dyDescent="0.3">
      <c r="A473" s="158"/>
      <c r="B473" s="215"/>
      <c r="C473" s="136"/>
      <c r="D473" s="4"/>
      <c r="K473" s="29"/>
      <c r="L473" s="6"/>
      <c r="M473" s="6"/>
      <c r="N473" s="7"/>
      <c r="O473" s="149"/>
      <c r="P473" s="141"/>
      <c r="Q473" s="4"/>
      <c r="R473" s="5"/>
    </row>
    <row r="474" spans="1:18" ht="16.5" thickTop="1" thickBot="1" x14ac:dyDescent="0.3">
      <c r="A474" s="159" t="s">
        <v>341</v>
      </c>
      <c r="B474" s="210"/>
      <c r="C474" s="218"/>
      <c r="D474" s="4"/>
      <c r="E474" s="9"/>
      <c r="F474" s="9"/>
      <c r="G474" s="9"/>
      <c r="H474" s="9"/>
      <c r="I474" s="9"/>
      <c r="J474" s="9"/>
      <c r="K474" s="29"/>
      <c r="L474" s="6"/>
      <c r="M474" s="6"/>
      <c r="N474" s="7"/>
      <c r="O474" s="149"/>
      <c r="P474" s="141"/>
      <c r="Q474" s="4"/>
      <c r="R474" s="5"/>
    </row>
    <row r="475" spans="1:18" s="9" customFormat="1" ht="7.5" customHeight="1" thickTop="1" x14ac:dyDescent="0.25">
      <c r="A475" s="1"/>
      <c r="B475" s="211"/>
      <c r="C475" s="136"/>
      <c r="K475" s="31"/>
      <c r="L475" s="131"/>
      <c r="M475" s="27"/>
      <c r="N475" s="27"/>
      <c r="O475" s="150"/>
      <c r="P475" s="142"/>
      <c r="R475" s="27"/>
    </row>
    <row r="476" spans="1:18" ht="14.25" customHeight="1" x14ac:dyDescent="0.25">
      <c r="A476" s="157" t="s">
        <v>396</v>
      </c>
      <c r="B476" s="71" t="s">
        <v>900</v>
      </c>
      <c r="C476" s="120"/>
      <c r="D476" s="11">
        <f>139/1.5</f>
        <v>92.666666666666671</v>
      </c>
      <c r="E476" s="226">
        <f t="shared" ref="E476:E492" si="171">D476*($C476/100)</f>
        <v>0</v>
      </c>
      <c r="F476" s="227">
        <f t="shared" ref="F476:F492" si="172">IF((IF($D$2&gt;=200,0,(((200-$D$2)/$D476)*100)))&gt;999,"",IF($D$2&gt;=200,0,(((200-$D$2)/$D476)*100)))</f>
        <v>215.82733812949638</v>
      </c>
      <c r="G476" s="226">
        <f t="shared" si="167"/>
        <v>307.37704918032784</v>
      </c>
      <c r="H476" s="12">
        <f t="shared" si="168"/>
        <v>153.68852459016392</v>
      </c>
      <c r="I476" s="16">
        <v>6.9</v>
      </c>
      <c r="J476" s="13">
        <f t="shared" ref="J476:J492" si="173">I476*($C476/100)</f>
        <v>0</v>
      </c>
      <c r="K476" s="32">
        <f>IF(((((40-$I$2)/I476)*100))&gt;9999,9999,(((40-$I$2)/I476)*100))</f>
        <v>579.71014492753625</v>
      </c>
      <c r="L476" s="70">
        <f t="shared" ref="L476:L492" si="174">IF(K476=9999,99.9,D476/I476)</f>
        <v>13.429951690821255</v>
      </c>
      <c r="M476" s="14">
        <v>1.5</v>
      </c>
      <c r="N476" s="15">
        <f t="shared" ref="N476:N492" si="175">M476*($C476/100)</f>
        <v>0</v>
      </c>
      <c r="O476" s="151">
        <f t="shared" ref="O476:O492" si="176">IF(M476=0,"",IF(((((14-$M$2)/M476)*100))&gt;9999,"",(((14-$M$2)/M476)*100)))</f>
        <v>933.33333333333337</v>
      </c>
      <c r="P476" s="143">
        <f t="shared" ref="P476:P492" si="177">IF(O476="","",D476/M476)</f>
        <v>61.777777777777779</v>
      </c>
      <c r="Q476" s="11">
        <f t="shared" ref="Q476:Q492" si="178">(D476-(I476*4))/2</f>
        <v>32.533333333333331</v>
      </c>
      <c r="R476" s="12">
        <f t="shared" ref="R476:R492" si="179">(E476-(J476*4))/2</f>
        <v>0</v>
      </c>
    </row>
    <row r="477" spans="1:18" ht="14.25" customHeight="1" x14ac:dyDescent="0.25">
      <c r="A477" s="157" t="s">
        <v>434</v>
      </c>
      <c r="B477" s="71" t="s">
        <v>900</v>
      </c>
      <c r="C477" s="120"/>
      <c r="D477" s="11">
        <f>120</f>
        <v>120</v>
      </c>
      <c r="E477" s="226">
        <f t="shared" si="171"/>
        <v>0</v>
      </c>
      <c r="F477" s="227">
        <f t="shared" si="172"/>
        <v>166.66666666666669</v>
      </c>
      <c r="G477" s="226">
        <f t="shared" si="167"/>
        <v>219.29824561403507</v>
      </c>
      <c r="H477" s="12">
        <f t="shared" si="168"/>
        <v>109.64912280701753</v>
      </c>
      <c r="I477" s="16">
        <v>7.2</v>
      </c>
      <c r="J477" s="13">
        <f t="shared" si="173"/>
        <v>0</v>
      </c>
      <c r="K477" s="32">
        <f>IF(((((40-$I$2)/I477)*100))&gt;9999,9999,(((40-$I$2)/I477)*100))</f>
        <v>555.55555555555554</v>
      </c>
      <c r="L477" s="70">
        <f t="shared" si="174"/>
        <v>16.666666666666668</v>
      </c>
      <c r="M477" s="14">
        <v>4.0999999999999996</v>
      </c>
      <c r="N477" s="15">
        <f t="shared" si="175"/>
        <v>0</v>
      </c>
      <c r="O477" s="151">
        <f t="shared" si="176"/>
        <v>341.46341463414637</v>
      </c>
      <c r="P477" s="143">
        <f t="shared" si="177"/>
        <v>29.26829268292683</v>
      </c>
      <c r="Q477" s="11">
        <f t="shared" si="178"/>
        <v>45.6</v>
      </c>
      <c r="R477" s="12">
        <f t="shared" si="179"/>
        <v>0</v>
      </c>
    </row>
    <row r="478" spans="1:18" ht="14.25" customHeight="1" x14ac:dyDescent="0.25">
      <c r="A478" s="157" t="s">
        <v>438</v>
      </c>
      <c r="B478" s="71" t="str">
        <f>IF(C478="","Promedio",ROUND(C478*2.85,0) &amp; " gr cocidos")</f>
        <v>Promedio</v>
      </c>
      <c r="C478" s="120"/>
      <c r="D478" s="11">
        <f>341</f>
        <v>341</v>
      </c>
      <c r="E478" s="226">
        <f t="shared" si="171"/>
        <v>0</v>
      </c>
      <c r="F478" s="227">
        <f t="shared" si="172"/>
        <v>58.651026392961882</v>
      </c>
      <c r="G478" s="226">
        <f t="shared" si="167"/>
        <v>77.579519006982153</v>
      </c>
      <c r="H478" s="12">
        <f t="shared" si="168"/>
        <v>38.789759503491076</v>
      </c>
      <c r="I478" s="16">
        <v>20.8</v>
      </c>
      <c r="J478" s="13">
        <f t="shared" si="173"/>
        <v>0</v>
      </c>
      <c r="K478" s="32">
        <f>IF(((((40-$I$2)/I478)*100))&gt;9999,9999,(((40-$I$2)/I478)*100))</f>
        <v>192.30769230769229</v>
      </c>
      <c r="L478" s="70">
        <f t="shared" si="174"/>
        <v>16.39423076923077</v>
      </c>
      <c r="M478" s="14">
        <v>15.5</v>
      </c>
      <c r="N478" s="15">
        <f t="shared" si="175"/>
        <v>0</v>
      </c>
      <c r="O478" s="151">
        <f t="shared" si="176"/>
        <v>90.322580645161281</v>
      </c>
      <c r="P478" s="143">
        <f t="shared" si="177"/>
        <v>22</v>
      </c>
      <c r="Q478" s="11">
        <f t="shared" si="178"/>
        <v>128.9</v>
      </c>
      <c r="R478" s="12">
        <f t="shared" si="179"/>
        <v>0</v>
      </c>
    </row>
    <row r="479" spans="1:18" ht="14.25" customHeight="1" x14ac:dyDescent="0.25">
      <c r="A479" s="171" t="s">
        <v>632</v>
      </c>
      <c r="B479" s="71" t="s">
        <v>900</v>
      </c>
      <c r="C479" s="120"/>
      <c r="D479" s="11">
        <f>74</f>
        <v>74</v>
      </c>
      <c r="E479" s="226">
        <f t="shared" si="171"/>
        <v>0</v>
      </c>
      <c r="F479" s="227">
        <f t="shared" si="172"/>
        <v>270.27027027027026</v>
      </c>
      <c r="G479" s="226">
        <f t="shared" si="167"/>
        <v>400</v>
      </c>
      <c r="H479" s="12">
        <f t="shared" si="168"/>
        <v>200</v>
      </c>
      <c r="I479" s="16">
        <v>6</v>
      </c>
      <c r="J479" s="13">
        <f>I479*($C479/100)</f>
        <v>0</v>
      </c>
      <c r="K479" s="32">
        <f>IF(I479=0,"",IF(((((40-$I$2)/I479)*100))&gt;9999,9999,(((40-$I$2)/I479)*100)))</f>
        <v>666.66666666666674</v>
      </c>
      <c r="L479" s="70">
        <f t="shared" si="174"/>
        <v>12.333333333333334</v>
      </c>
      <c r="M479" s="14">
        <v>4.2</v>
      </c>
      <c r="N479" s="15">
        <f>M479*($C479/100)</f>
        <v>0</v>
      </c>
      <c r="O479" s="151">
        <f t="shared" si="176"/>
        <v>333.33333333333331</v>
      </c>
      <c r="P479" s="143">
        <f t="shared" si="177"/>
        <v>17.619047619047617</v>
      </c>
      <c r="Q479" s="11">
        <f t="shared" si="178"/>
        <v>25</v>
      </c>
      <c r="R479" s="12">
        <f t="shared" si="179"/>
        <v>0</v>
      </c>
    </row>
    <row r="480" spans="1:18" ht="14.25" customHeight="1" x14ac:dyDescent="0.25">
      <c r="A480" s="171" t="s">
        <v>539</v>
      </c>
      <c r="B480" s="71" t="s">
        <v>900</v>
      </c>
      <c r="C480" s="120"/>
      <c r="D480" s="11">
        <f>88.9</f>
        <v>88.9</v>
      </c>
      <c r="E480" s="226">
        <f t="shared" si="171"/>
        <v>0</v>
      </c>
      <c r="F480" s="227">
        <f t="shared" si="172"/>
        <v>224.97187851518561</v>
      </c>
      <c r="G480" s="226">
        <f t="shared" si="167"/>
        <v>295.42097488921712</v>
      </c>
      <c r="H480" s="12">
        <f t="shared" si="168"/>
        <v>147.71048744460856</v>
      </c>
      <c r="I480" s="16">
        <v>5.3</v>
      </c>
      <c r="J480" s="13">
        <f>I480*($C480/100)</f>
        <v>0</v>
      </c>
      <c r="K480" s="32">
        <f>IF(I480=0,"",IF(((((40-$I$2)/I480)*100))&gt;9999,9999,(((40-$I$2)/I480)*100)))</f>
        <v>754.71698113207549</v>
      </c>
      <c r="L480" s="70">
        <f t="shared" si="174"/>
        <v>16.773584905660378</v>
      </c>
      <c r="M480" s="14">
        <v>5</v>
      </c>
      <c r="N480" s="15">
        <f>M480*($C480/100)</f>
        <v>0</v>
      </c>
      <c r="O480" s="151">
        <f t="shared" si="176"/>
        <v>280</v>
      </c>
      <c r="P480" s="143">
        <f t="shared" si="177"/>
        <v>17.78</v>
      </c>
      <c r="Q480" s="11">
        <f t="shared" si="178"/>
        <v>33.85</v>
      </c>
      <c r="R480" s="12">
        <f t="shared" si="179"/>
        <v>0</v>
      </c>
    </row>
    <row r="481" spans="1:18" ht="14.25" customHeight="1" x14ac:dyDescent="0.25">
      <c r="A481" s="157" t="s">
        <v>439</v>
      </c>
      <c r="B481" s="71" t="str">
        <f>IF(C481="","Promedio",ROUND(C481*3,0) &amp; " gr cocidos")</f>
        <v>Promedio</v>
      </c>
      <c r="C481" s="120"/>
      <c r="D481" s="11">
        <f>302</f>
        <v>302</v>
      </c>
      <c r="E481" s="226">
        <f t="shared" si="171"/>
        <v>0</v>
      </c>
      <c r="F481" s="227">
        <f t="shared" si="172"/>
        <v>66.225165562913915</v>
      </c>
      <c r="G481" s="226">
        <f t="shared" si="167"/>
        <v>95.057034220532316</v>
      </c>
      <c r="H481" s="12">
        <f t="shared" si="168"/>
        <v>47.528517110266158</v>
      </c>
      <c r="I481" s="16">
        <v>22.9</v>
      </c>
      <c r="J481" s="13">
        <f>I481*($C481/100)</f>
        <v>0</v>
      </c>
      <c r="K481" s="32">
        <f>IF(((((40-$I$2)/I481)*100))&gt;9999,9999,(((40-$I$2)/I481)*100))</f>
        <v>174.67248908296943</v>
      </c>
      <c r="L481" s="70">
        <f t="shared" si="174"/>
        <v>13.187772925764193</v>
      </c>
      <c r="M481" s="14">
        <v>16.7</v>
      </c>
      <c r="N481" s="15">
        <f>M481*($C481/100)</f>
        <v>0</v>
      </c>
      <c r="O481" s="151">
        <f t="shared" si="176"/>
        <v>83.832335329341319</v>
      </c>
      <c r="P481" s="143">
        <f t="shared" si="177"/>
        <v>18.08383233532934</v>
      </c>
      <c r="Q481" s="11">
        <f t="shared" si="178"/>
        <v>105.2</v>
      </c>
      <c r="R481" s="12">
        <f t="shared" si="179"/>
        <v>0</v>
      </c>
    </row>
    <row r="482" spans="1:18" ht="14.25" customHeight="1" x14ac:dyDescent="0.25">
      <c r="A482" s="171" t="s">
        <v>631</v>
      </c>
      <c r="B482" s="71" t="s">
        <v>900</v>
      </c>
      <c r="C482" s="120"/>
      <c r="D482" s="11">
        <f>90.7</f>
        <v>90.7</v>
      </c>
      <c r="E482" s="226">
        <f t="shared" si="171"/>
        <v>0</v>
      </c>
      <c r="F482" s="227">
        <f t="shared" si="172"/>
        <v>220.50716648291066</v>
      </c>
      <c r="G482" s="226">
        <f t="shared" si="167"/>
        <v>316.9572107765452</v>
      </c>
      <c r="H482" s="12">
        <f t="shared" si="168"/>
        <v>158.4786053882726</v>
      </c>
      <c r="I482" s="16">
        <v>6.9</v>
      </c>
      <c r="J482" s="13">
        <f>I482*($C482/100)</f>
        <v>0</v>
      </c>
      <c r="K482" s="32">
        <f>IF(I482=0,"",IF(((((40-$I$2)/I482)*100))&gt;9999,9999,(((40-$I$2)/I482)*100)))</f>
        <v>579.71014492753625</v>
      </c>
      <c r="L482" s="70">
        <f t="shared" si="174"/>
        <v>13.144927536231883</v>
      </c>
      <c r="M482" s="14">
        <v>4.9000000000000004</v>
      </c>
      <c r="N482" s="15">
        <f>M482*($C482/100)</f>
        <v>0</v>
      </c>
      <c r="O482" s="151">
        <f t="shared" si="176"/>
        <v>285.71428571428567</v>
      </c>
      <c r="P482" s="143">
        <f t="shared" si="177"/>
        <v>18.510204081632651</v>
      </c>
      <c r="Q482" s="11">
        <f t="shared" si="178"/>
        <v>31.55</v>
      </c>
      <c r="R482" s="12">
        <f t="shared" si="179"/>
        <v>0</v>
      </c>
    </row>
    <row r="483" spans="1:18" ht="14.25" customHeight="1" x14ac:dyDescent="0.25">
      <c r="A483" s="157" t="s">
        <v>440</v>
      </c>
      <c r="B483" s="71" t="str">
        <f>IF(C483="","Promedio",ROUND(C483*3,0) &amp; " gr cocidos")</f>
        <v>Promedio</v>
      </c>
      <c r="C483" s="120"/>
      <c r="D483" s="11">
        <f>307</f>
        <v>307</v>
      </c>
      <c r="E483" s="226">
        <f t="shared" si="171"/>
        <v>0</v>
      </c>
      <c r="F483" s="227">
        <f t="shared" si="172"/>
        <v>65.146579804560261</v>
      </c>
      <c r="G483" s="226">
        <f t="shared" si="167"/>
        <v>98.716683119447197</v>
      </c>
      <c r="H483" s="12">
        <f t="shared" si="168"/>
        <v>49.358341559723598</v>
      </c>
      <c r="I483" s="16">
        <v>26.1</v>
      </c>
      <c r="J483" s="13">
        <f t="shared" si="173"/>
        <v>0</v>
      </c>
      <c r="K483" s="32">
        <f t="shared" ref="K483:K492" si="180">IF(((((40-$I$2)/I483)*100))&gt;9999,9999,(((40-$I$2)/I483)*100))</f>
        <v>153.2567049808429</v>
      </c>
      <c r="L483" s="70">
        <f t="shared" si="174"/>
        <v>11.762452107279692</v>
      </c>
      <c r="M483" s="14">
        <v>25</v>
      </c>
      <c r="N483" s="15">
        <f t="shared" si="175"/>
        <v>0</v>
      </c>
      <c r="O483" s="151">
        <f t="shared" si="176"/>
        <v>56.000000000000007</v>
      </c>
      <c r="P483" s="143">
        <f t="shared" si="177"/>
        <v>12.28</v>
      </c>
      <c r="Q483" s="11">
        <f t="shared" si="178"/>
        <v>101.3</v>
      </c>
      <c r="R483" s="12">
        <f t="shared" si="179"/>
        <v>0</v>
      </c>
    </row>
    <row r="484" spans="1:18" ht="14.25" customHeight="1" x14ac:dyDescent="0.25">
      <c r="A484" s="157" t="s">
        <v>435</v>
      </c>
      <c r="B484" s="71" t="s">
        <v>900</v>
      </c>
      <c r="C484" s="120"/>
      <c r="D484" s="11">
        <f>101</f>
        <v>101</v>
      </c>
      <c r="E484" s="226">
        <f t="shared" si="171"/>
        <v>0</v>
      </c>
      <c r="F484" s="227">
        <f t="shared" si="172"/>
        <v>198.01980198019803</v>
      </c>
      <c r="G484" s="226">
        <f t="shared" si="167"/>
        <v>269.54177897574124</v>
      </c>
      <c r="H484" s="12">
        <f t="shared" si="168"/>
        <v>134.77088948787062</v>
      </c>
      <c r="I484" s="16">
        <v>6.7</v>
      </c>
      <c r="J484" s="13">
        <f t="shared" si="173"/>
        <v>0</v>
      </c>
      <c r="K484" s="32">
        <f t="shared" si="180"/>
        <v>597.01492537313425</v>
      </c>
      <c r="L484" s="70">
        <f t="shared" si="174"/>
        <v>15.074626865671641</v>
      </c>
      <c r="M484" s="14">
        <v>4.4000000000000004</v>
      </c>
      <c r="N484" s="15">
        <f t="shared" si="175"/>
        <v>0</v>
      </c>
      <c r="O484" s="151">
        <f t="shared" si="176"/>
        <v>318.18181818181819</v>
      </c>
      <c r="P484" s="143">
        <f t="shared" si="177"/>
        <v>22.954545454545453</v>
      </c>
      <c r="Q484" s="11">
        <f t="shared" si="178"/>
        <v>37.1</v>
      </c>
      <c r="R484" s="12">
        <f t="shared" si="179"/>
        <v>0</v>
      </c>
    </row>
    <row r="485" spans="1:18" ht="14.25" customHeight="1" x14ac:dyDescent="0.25">
      <c r="A485" s="157" t="s">
        <v>441</v>
      </c>
      <c r="B485" s="71" t="str">
        <f>IF(C485="","Promedio",ROUND(C485*3,0) &amp; " gr cocidos")</f>
        <v>Promedio</v>
      </c>
      <c r="C485" s="120"/>
      <c r="D485" s="11">
        <f>284</f>
        <v>284</v>
      </c>
      <c r="E485" s="226">
        <f t="shared" si="171"/>
        <v>0</v>
      </c>
      <c r="F485" s="227">
        <f t="shared" si="172"/>
        <v>70.422535211267601</v>
      </c>
      <c r="G485" s="226">
        <f t="shared" si="167"/>
        <v>100.20040080160322</v>
      </c>
      <c r="H485" s="12">
        <f t="shared" si="168"/>
        <v>50.100200400801612</v>
      </c>
      <c r="I485" s="16">
        <v>21.1</v>
      </c>
      <c r="J485" s="13">
        <f t="shared" si="173"/>
        <v>0</v>
      </c>
      <c r="K485" s="32">
        <f t="shared" si="180"/>
        <v>189.57345971563979</v>
      </c>
      <c r="L485" s="70">
        <f t="shared" si="174"/>
        <v>13.459715639810426</v>
      </c>
      <c r="M485" s="14">
        <v>23.2</v>
      </c>
      <c r="N485" s="15">
        <f t="shared" si="175"/>
        <v>0</v>
      </c>
      <c r="O485" s="151">
        <f t="shared" si="176"/>
        <v>60.344827586206897</v>
      </c>
      <c r="P485" s="143">
        <f t="shared" si="177"/>
        <v>12.241379310344827</v>
      </c>
      <c r="Q485" s="11">
        <f t="shared" si="178"/>
        <v>99.8</v>
      </c>
      <c r="R485" s="12">
        <f t="shared" si="179"/>
        <v>0</v>
      </c>
    </row>
    <row r="486" spans="1:18" ht="14.25" customHeight="1" x14ac:dyDescent="0.25">
      <c r="A486" s="157" t="s">
        <v>436</v>
      </c>
      <c r="B486" s="71" t="s">
        <v>900</v>
      </c>
      <c r="C486" s="120"/>
      <c r="D486" s="11">
        <f>115</f>
        <v>115</v>
      </c>
      <c r="E486" s="226">
        <f t="shared" si="171"/>
        <v>0</v>
      </c>
      <c r="F486" s="227">
        <f t="shared" si="172"/>
        <v>173.91304347826087</v>
      </c>
      <c r="G486" s="226">
        <f t="shared" si="167"/>
        <v>245.70024570024569</v>
      </c>
      <c r="H486" s="12">
        <f t="shared" si="168"/>
        <v>122.85012285012284</v>
      </c>
      <c r="I486" s="16">
        <v>8.4</v>
      </c>
      <c r="J486" s="13">
        <f t="shared" si="173"/>
        <v>0</v>
      </c>
      <c r="K486" s="32">
        <f t="shared" si="180"/>
        <v>476.1904761904762</v>
      </c>
      <c r="L486" s="70">
        <f t="shared" si="174"/>
        <v>13.69047619047619</v>
      </c>
      <c r="M486" s="14">
        <v>4.5999999999999996</v>
      </c>
      <c r="N486" s="15">
        <f t="shared" si="175"/>
        <v>0</v>
      </c>
      <c r="O486" s="151">
        <f t="shared" si="176"/>
        <v>304.34782608695656</v>
      </c>
      <c r="P486" s="143">
        <f t="shared" si="177"/>
        <v>25.000000000000004</v>
      </c>
      <c r="Q486" s="11">
        <f t="shared" si="178"/>
        <v>40.700000000000003</v>
      </c>
      <c r="R486" s="12">
        <f t="shared" si="179"/>
        <v>0</v>
      </c>
    </row>
    <row r="487" spans="1:18" ht="14.25" customHeight="1" x14ac:dyDescent="0.25">
      <c r="A487" s="157" t="s">
        <v>442</v>
      </c>
      <c r="B487" s="71" t="str">
        <f>IF(C487="","Promedio",ROUND(C487*3,0) &amp; " gr cocidos")</f>
        <v>Promedio</v>
      </c>
      <c r="C487" s="120"/>
      <c r="D487" s="11">
        <f>292</f>
        <v>292</v>
      </c>
      <c r="E487" s="226">
        <f t="shared" si="171"/>
        <v>0</v>
      </c>
      <c r="F487" s="227">
        <f t="shared" si="172"/>
        <v>68.493150684931507</v>
      </c>
      <c r="G487" s="226">
        <f t="shared" si="167"/>
        <v>101.21457489878543</v>
      </c>
      <c r="H487" s="12">
        <f t="shared" si="168"/>
        <v>50.607287449392715</v>
      </c>
      <c r="I487" s="16">
        <v>23.6</v>
      </c>
      <c r="J487" s="13">
        <f t="shared" si="173"/>
        <v>0</v>
      </c>
      <c r="K487" s="32">
        <f t="shared" si="180"/>
        <v>169.4915254237288</v>
      </c>
      <c r="L487" s="70">
        <f t="shared" si="174"/>
        <v>12.372881355932202</v>
      </c>
      <c r="M487" s="14">
        <v>24.9</v>
      </c>
      <c r="N487" s="15">
        <f t="shared" si="175"/>
        <v>0</v>
      </c>
      <c r="O487" s="151">
        <f t="shared" si="176"/>
        <v>56.224899598393577</v>
      </c>
      <c r="P487" s="143">
        <f t="shared" si="177"/>
        <v>11.726907630522089</v>
      </c>
      <c r="Q487" s="11">
        <f t="shared" si="178"/>
        <v>98.8</v>
      </c>
      <c r="R487" s="12">
        <f t="shared" si="179"/>
        <v>0</v>
      </c>
    </row>
    <row r="488" spans="1:18" ht="14.25" customHeight="1" x14ac:dyDescent="0.25">
      <c r="A488" s="157" t="s">
        <v>1068</v>
      </c>
      <c r="B488" s="71" t="s">
        <v>883</v>
      </c>
      <c r="C488" s="120"/>
      <c r="D488" s="11">
        <f>372/3</f>
        <v>124</v>
      </c>
      <c r="E488" s="226">
        <f t="shared" si="171"/>
        <v>0</v>
      </c>
      <c r="F488" s="227">
        <f t="shared" si="172"/>
        <v>161.29032258064515</v>
      </c>
      <c r="G488" s="226">
        <f t="shared" si="167"/>
        <v>219.2982456140351</v>
      </c>
      <c r="H488" s="12">
        <f t="shared" si="168"/>
        <v>109.64912280701755</v>
      </c>
      <c r="I488" s="16">
        <f>24.6/3</f>
        <v>8.2000000000000011</v>
      </c>
      <c r="J488" s="13">
        <f t="shared" si="173"/>
        <v>0</v>
      </c>
      <c r="K488" s="32">
        <f t="shared" si="180"/>
        <v>487.80487804878038</v>
      </c>
      <c r="L488" s="70">
        <f t="shared" si="174"/>
        <v>15.121951219512193</v>
      </c>
      <c r="M488" s="14">
        <f>11.2/3</f>
        <v>3.7333333333333329</v>
      </c>
      <c r="N488" s="15">
        <f t="shared" si="175"/>
        <v>0</v>
      </c>
      <c r="O488" s="151">
        <f t="shared" si="176"/>
        <v>375.00000000000006</v>
      </c>
      <c r="P488" s="143">
        <f t="shared" si="177"/>
        <v>33.214285714285715</v>
      </c>
      <c r="Q488" s="11">
        <f t="shared" si="178"/>
        <v>45.599999999999994</v>
      </c>
      <c r="R488" s="12">
        <f t="shared" si="179"/>
        <v>0</v>
      </c>
    </row>
    <row r="489" spans="1:18" ht="14.25" customHeight="1" x14ac:dyDescent="0.25">
      <c r="A489" s="157" t="s">
        <v>1069</v>
      </c>
      <c r="B489" s="71" t="str">
        <f>IF(C489="","Carrefour",ROUND(C489*3,0) &amp; " gr cocidos")</f>
        <v>Carrefour</v>
      </c>
      <c r="C489" s="120"/>
      <c r="D489" s="11">
        <f>372</f>
        <v>372</v>
      </c>
      <c r="E489" s="226">
        <f t="shared" si="171"/>
        <v>0</v>
      </c>
      <c r="F489" s="227">
        <f t="shared" si="172"/>
        <v>53.763440860215049</v>
      </c>
      <c r="G489" s="226">
        <f t="shared" si="167"/>
        <v>73.099415204678351</v>
      </c>
      <c r="H489" s="12">
        <f t="shared" si="168"/>
        <v>36.549707602339176</v>
      </c>
      <c r="I489" s="16">
        <v>24.6</v>
      </c>
      <c r="J489" s="13">
        <f t="shared" si="173"/>
        <v>0</v>
      </c>
      <c r="K489" s="32">
        <f t="shared" si="180"/>
        <v>162.60162601626016</v>
      </c>
      <c r="L489" s="70">
        <f t="shared" si="174"/>
        <v>15.121951219512194</v>
      </c>
      <c r="M489" s="14">
        <v>11.2</v>
      </c>
      <c r="N489" s="15">
        <f t="shared" si="175"/>
        <v>0</v>
      </c>
      <c r="O489" s="151">
        <f t="shared" si="176"/>
        <v>125</v>
      </c>
      <c r="P489" s="143">
        <f t="shared" si="177"/>
        <v>33.214285714285715</v>
      </c>
      <c r="Q489" s="11">
        <f t="shared" si="178"/>
        <v>136.80000000000001</v>
      </c>
      <c r="R489" s="12">
        <f t="shared" si="179"/>
        <v>0</v>
      </c>
    </row>
    <row r="490" spans="1:18" ht="14.25" customHeight="1" x14ac:dyDescent="0.25">
      <c r="A490" s="157" t="s">
        <v>1070</v>
      </c>
      <c r="B490" s="71" t="s">
        <v>883</v>
      </c>
      <c r="C490" s="120"/>
      <c r="D490" s="11">
        <f>(372/3)</f>
        <v>124</v>
      </c>
      <c r="E490" s="226">
        <f t="shared" si="171"/>
        <v>0</v>
      </c>
      <c r="F490" s="227">
        <f t="shared" si="172"/>
        <v>161.29032258064515</v>
      </c>
      <c r="G490" s="226">
        <f t="shared" si="167"/>
        <v>219.61932650073206</v>
      </c>
      <c r="H490" s="12">
        <f t="shared" si="168"/>
        <v>109.80966325036603</v>
      </c>
      <c r="I490" s="16">
        <f>24.7/3</f>
        <v>8.2333333333333325</v>
      </c>
      <c r="J490" s="13">
        <f t="shared" si="173"/>
        <v>0</v>
      </c>
      <c r="K490" s="32">
        <f t="shared" si="180"/>
        <v>485.82995951417007</v>
      </c>
      <c r="L490" s="70">
        <f t="shared" si="174"/>
        <v>15.060728744939272</v>
      </c>
      <c r="M490" s="14">
        <f>11.2/3</f>
        <v>3.7333333333333329</v>
      </c>
      <c r="N490" s="15">
        <f t="shared" si="175"/>
        <v>0</v>
      </c>
      <c r="O490" s="151">
        <f t="shared" si="176"/>
        <v>375.00000000000006</v>
      </c>
      <c r="P490" s="143">
        <f t="shared" si="177"/>
        <v>33.214285714285715</v>
      </c>
      <c r="Q490" s="11">
        <f t="shared" si="178"/>
        <v>45.533333333333331</v>
      </c>
      <c r="R490" s="12">
        <f t="shared" si="179"/>
        <v>0</v>
      </c>
    </row>
    <row r="491" spans="1:18" ht="14.25" customHeight="1" x14ac:dyDescent="0.25">
      <c r="A491" s="157" t="s">
        <v>437</v>
      </c>
      <c r="B491" s="71" t="s">
        <v>883</v>
      </c>
      <c r="C491" s="120"/>
      <c r="D491" s="11">
        <f>372/3</f>
        <v>124</v>
      </c>
      <c r="E491" s="226">
        <f t="shared" si="171"/>
        <v>0</v>
      </c>
      <c r="F491" s="227">
        <f t="shared" si="172"/>
        <v>161.29032258064515</v>
      </c>
      <c r="G491" s="226">
        <f t="shared" si="167"/>
        <v>219.61932650073206</v>
      </c>
      <c r="H491" s="12">
        <f t="shared" si="168"/>
        <v>109.80966325036603</v>
      </c>
      <c r="I491" s="16">
        <f>24.7/3</f>
        <v>8.2333333333333325</v>
      </c>
      <c r="J491" s="13">
        <f t="shared" si="173"/>
        <v>0</v>
      </c>
      <c r="K491" s="32">
        <f t="shared" si="180"/>
        <v>485.82995951417007</v>
      </c>
      <c r="L491" s="70">
        <f t="shared" si="174"/>
        <v>15.060728744939272</v>
      </c>
      <c r="M491" s="14">
        <f>11.2/3</f>
        <v>3.7333333333333329</v>
      </c>
      <c r="N491" s="15">
        <f t="shared" si="175"/>
        <v>0</v>
      </c>
      <c r="O491" s="151">
        <f t="shared" si="176"/>
        <v>375.00000000000006</v>
      </c>
      <c r="P491" s="143">
        <f t="shared" si="177"/>
        <v>33.214285714285715</v>
      </c>
      <c r="Q491" s="11">
        <f t="shared" si="178"/>
        <v>45.533333333333331</v>
      </c>
      <c r="R491" s="12">
        <f t="shared" si="179"/>
        <v>0</v>
      </c>
    </row>
    <row r="492" spans="1:18" ht="14.25" customHeight="1" x14ac:dyDescent="0.25">
      <c r="A492" s="157" t="s">
        <v>1071</v>
      </c>
      <c r="B492" s="71" t="str">
        <f>IF(C492="","Carrefour",ROUND(C492*3,0) &amp; " gr cocidos")</f>
        <v>Carrefour</v>
      </c>
      <c r="C492" s="120"/>
      <c r="D492" s="11">
        <f>372</f>
        <v>372</v>
      </c>
      <c r="E492" s="226">
        <f t="shared" si="171"/>
        <v>0</v>
      </c>
      <c r="F492" s="227">
        <f t="shared" si="172"/>
        <v>53.763440860215049</v>
      </c>
      <c r="G492" s="226">
        <f t="shared" si="167"/>
        <v>73.206442166910691</v>
      </c>
      <c r="H492" s="12">
        <f t="shared" si="168"/>
        <v>36.603221083455345</v>
      </c>
      <c r="I492" s="16">
        <v>24.7</v>
      </c>
      <c r="J492" s="13">
        <f t="shared" si="173"/>
        <v>0</v>
      </c>
      <c r="K492" s="32">
        <f t="shared" si="180"/>
        <v>161.94331983805668</v>
      </c>
      <c r="L492" s="70">
        <f t="shared" si="174"/>
        <v>15.060728744939272</v>
      </c>
      <c r="M492" s="14">
        <v>11.2</v>
      </c>
      <c r="N492" s="15">
        <f t="shared" si="175"/>
        <v>0</v>
      </c>
      <c r="O492" s="151">
        <f t="shared" si="176"/>
        <v>125</v>
      </c>
      <c r="P492" s="143">
        <f t="shared" si="177"/>
        <v>33.214285714285715</v>
      </c>
      <c r="Q492" s="11">
        <f t="shared" si="178"/>
        <v>136.6</v>
      </c>
      <c r="R492" s="12">
        <f t="shared" si="179"/>
        <v>0</v>
      </c>
    </row>
    <row r="493" spans="1:18" s="9" customFormat="1" ht="8.1" customHeight="1" thickBot="1" x14ac:dyDescent="0.3">
      <c r="A493" s="158"/>
      <c r="B493" s="215"/>
      <c r="C493" s="136"/>
      <c r="D493" s="4"/>
      <c r="K493" s="29"/>
      <c r="L493" s="6"/>
      <c r="M493" s="6"/>
      <c r="N493" s="7"/>
      <c r="O493" s="149"/>
      <c r="P493" s="141"/>
      <c r="Q493" s="4"/>
      <c r="R493" s="5"/>
    </row>
    <row r="494" spans="1:18" ht="16.5" thickTop="1" thickBot="1" x14ac:dyDescent="0.3">
      <c r="A494" s="159" t="s">
        <v>368</v>
      </c>
      <c r="B494" s="210"/>
      <c r="C494" s="218"/>
      <c r="D494" s="4"/>
      <c r="E494" s="9"/>
      <c r="F494" s="9"/>
      <c r="G494" s="9"/>
      <c r="H494" s="9"/>
      <c r="I494" s="9"/>
      <c r="J494" s="9"/>
      <c r="K494" s="29"/>
      <c r="L494" s="6"/>
      <c r="M494" s="6"/>
      <c r="N494" s="7"/>
      <c r="O494" s="149"/>
      <c r="P494" s="141"/>
      <c r="Q494" s="4"/>
      <c r="R494" s="5"/>
    </row>
    <row r="495" spans="1:18" s="9" customFormat="1" ht="7.5" customHeight="1" thickTop="1" x14ac:dyDescent="0.25">
      <c r="A495" s="1"/>
      <c r="B495" s="211"/>
      <c r="C495" s="136"/>
      <c r="K495" s="34"/>
      <c r="L495" s="130"/>
      <c r="O495" s="152"/>
      <c r="P495" s="146"/>
    </row>
    <row r="496" spans="1:18" ht="14.25" customHeight="1" x14ac:dyDescent="0.25">
      <c r="A496" s="161" t="s">
        <v>879</v>
      </c>
      <c r="B496" s="213"/>
      <c r="C496" s="220"/>
      <c r="D496" s="9"/>
      <c r="E496" s="9"/>
      <c r="F496" s="9"/>
      <c r="G496" s="9"/>
      <c r="H496" s="9"/>
      <c r="I496" s="9"/>
      <c r="J496" s="9"/>
      <c r="K496" s="34"/>
      <c r="L496" s="6"/>
      <c r="M496" s="9"/>
      <c r="N496" s="9"/>
      <c r="O496" s="152"/>
      <c r="P496" s="144"/>
      <c r="Q496" s="9"/>
      <c r="R496" s="9"/>
    </row>
    <row r="497" spans="1:18" ht="3.75" customHeight="1" x14ac:dyDescent="0.25">
      <c r="A497" s="156"/>
      <c r="B497" s="215"/>
      <c r="C497" s="221"/>
      <c r="D497" s="27"/>
      <c r="E497" s="9"/>
      <c r="F497" s="9"/>
      <c r="G497" s="9"/>
      <c r="H497" s="9"/>
      <c r="I497" s="9"/>
      <c r="J497" s="9"/>
      <c r="K497" s="31"/>
      <c r="L497" s="131"/>
      <c r="M497" s="27"/>
      <c r="N497" s="27"/>
      <c r="O497" s="150"/>
      <c r="P497" s="148"/>
      <c r="Q497" s="27"/>
      <c r="R497" s="27"/>
    </row>
    <row r="498" spans="1:18" ht="14.25" customHeight="1" x14ac:dyDescent="0.25">
      <c r="A498" s="157" t="s">
        <v>336</v>
      </c>
      <c r="B498" s="71" t="s">
        <v>900</v>
      </c>
      <c r="C498" s="120"/>
      <c r="D498" s="11">
        <v>82.4</v>
      </c>
      <c r="E498" s="226">
        <f t="shared" ref="E498:E505" si="181">D498*($C498/100)</f>
        <v>0</v>
      </c>
      <c r="F498" s="227">
        <f t="shared" ref="F498:F505" si="182">IF((IF($D$2&gt;=200,0,(((200-$D$2)/$D498)*100)))&gt;999,"",IF($D$2&gt;=200,0,(((200-$D$2)/$D498)*100)))</f>
        <v>242.71844660194174</v>
      </c>
      <c r="G498" s="226">
        <f t="shared" si="167"/>
        <v>320.5128205128205</v>
      </c>
      <c r="H498" s="12">
        <f t="shared" si="168"/>
        <v>160.25641025641025</v>
      </c>
      <c r="I498" s="16">
        <v>5</v>
      </c>
      <c r="J498" s="13">
        <f t="shared" ref="J498:J505" si="183">I498*($C498/100)</f>
        <v>0</v>
      </c>
      <c r="K498" s="32">
        <f t="shared" ref="K498:K505" si="184">IF(((((40-$I$2)/I498)*100))&gt;9999,9999,(((40-$I$2)/I498)*100))</f>
        <v>800</v>
      </c>
      <c r="L498" s="70">
        <f t="shared" ref="L498:L505" si="185">IF(K498=9999,99.9,D498/I498)</f>
        <v>16.48</v>
      </c>
      <c r="M498" s="14">
        <v>0</v>
      </c>
      <c r="N498" s="15">
        <f t="shared" ref="N498:N505" si="186">M498*($C498/100)</f>
        <v>0</v>
      </c>
      <c r="O498" s="151" t="str">
        <f t="shared" ref="O498:O505" si="187">IF(M498=0,"",IF(((((14-$M$2)/M498)*100))&gt;9999,"",(((14-$M$2)/M498)*100)))</f>
        <v/>
      </c>
      <c r="P498" s="143" t="str">
        <f t="shared" ref="P498:P505" si="188">IF(O498="","",D498/M498)</f>
        <v/>
      </c>
      <c r="Q498" s="11">
        <f>(D498-(I498*4))/2</f>
        <v>31.200000000000003</v>
      </c>
      <c r="R498" s="12">
        <f>(E498-(J498*4))/2</f>
        <v>0</v>
      </c>
    </row>
    <row r="499" spans="1:18" ht="14.25" customHeight="1" x14ac:dyDescent="0.25">
      <c r="A499" s="157" t="s">
        <v>337</v>
      </c>
      <c r="B499" s="71" t="s">
        <v>900</v>
      </c>
      <c r="C499" s="120"/>
      <c r="D499" s="11">
        <f>54.9</f>
        <v>54.9</v>
      </c>
      <c r="E499" s="226">
        <f t="shared" si="181"/>
        <v>0</v>
      </c>
      <c r="F499" s="227">
        <f t="shared" si="182"/>
        <v>364.29872495446267</v>
      </c>
      <c r="G499" s="226">
        <f t="shared" si="167"/>
        <v>607.90273556231011</v>
      </c>
      <c r="H499" s="12">
        <f t="shared" si="168"/>
        <v>303.95136778115506</v>
      </c>
      <c r="I499" s="16">
        <v>5.5</v>
      </c>
      <c r="J499" s="13">
        <f t="shared" si="183"/>
        <v>0</v>
      </c>
      <c r="K499" s="32">
        <f t="shared" si="184"/>
        <v>727.27272727272725</v>
      </c>
      <c r="L499" s="70">
        <f t="shared" si="185"/>
        <v>9.9818181818181824</v>
      </c>
      <c r="M499" s="14">
        <v>2.4</v>
      </c>
      <c r="N499" s="15">
        <f t="shared" si="186"/>
        <v>0</v>
      </c>
      <c r="O499" s="151">
        <f t="shared" si="187"/>
        <v>583.33333333333337</v>
      </c>
      <c r="P499" s="143">
        <f t="shared" si="188"/>
        <v>22.875</v>
      </c>
      <c r="Q499" s="11">
        <f>(D499-(I499*4))/2</f>
        <v>16.45</v>
      </c>
      <c r="R499" s="12">
        <f>(E499-(J499*4))/2</f>
        <v>0</v>
      </c>
    </row>
    <row r="500" spans="1:18" ht="14.25" customHeight="1" x14ac:dyDescent="0.25">
      <c r="A500" s="157" t="s">
        <v>338</v>
      </c>
      <c r="B500" s="71" t="s">
        <v>900</v>
      </c>
      <c r="C500" s="120"/>
      <c r="D500" s="11">
        <f>421</f>
        <v>421</v>
      </c>
      <c r="E500" s="226">
        <f t="shared" si="181"/>
        <v>0</v>
      </c>
      <c r="F500" s="227">
        <f t="shared" si="182"/>
        <v>47.50593824228028</v>
      </c>
      <c r="G500" s="226">
        <f t="shared" si="167"/>
        <v>73.583517292126572</v>
      </c>
      <c r="H500" s="12">
        <f t="shared" si="168"/>
        <v>36.791758646063286</v>
      </c>
      <c r="I500" s="16">
        <v>37.299999999999997</v>
      </c>
      <c r="J500" s="13">
        <f t="shared" si="183"/>
        <v>0</v>
      </c>
      <c r="K500" s="32">
        <f t="shared" si="184"/>
        <v>107.23860589812332</v>
      </c>
      <c r="L500" s="70">
        <f t="shared" si="185"/>
        <v>11.286863270777481</v>
      </c>
      <c r="M500" s="14">
        <v>17.3</v>
      </c>
      <c r="N500" s="15">
        <f t="shared" si="186"/>
        <v>0</v>
      </c>
      <c r="O500" s="151">
        <f t="shared" si="187"/>
        <v>80.924855491329467</v>
      </c>
      <c r="P500" s="143">
        <f t="shared" si="188"/>
        <v>24.335260115606935</v>
      </c>
      <c r="Q500" s="11">
        <f>(D500-(I500*4))/2</f>
        <v>135.9</v>
      </c>
      <c r="R500" s="12">
        <f>(E500-(J500*4))/2</f>
        <v>0</v>
      </c>
    </row>
    <row r="501" spans="1:18" ht="14.25" customHeight="1" x14ac:dyDescent="0.25">
      <c r="A501" s="157" t="s">
        <v>339</v>
      </c>
      <c r="B501" s="71" t="s">
        <v>900</v>
      </c>
      <c r="C501" s="120"/>
      <c r="D501" s="11">
        <v>55</v>
      </c>
      <c r="E501" s="226">
        <f t="shared" si="181"/>
        <v>0</v>
      </c>
      <c r="F501" s="227">
        <f t="shared" si="182"/>
        <v>363.63636363636363</v>
      </c>
      <c r="G501" s="226">
        <f t="shared" si="167"/>
        <v>473.93364928909955</v>
      </c>
      <c r="H501" s="12">
        <f t="shared" si="168"/>
        <v>236.96682464454977</v>
      </c>
      <c r="I501" s="16">
        <v>3.2</v>
      </c>
      <c r="J501" s="13">
        <f t="shared" si="183"/>
        <v>0</v>
      </c>
      <c r="K501" s="32">
        <f t="shared" si="184"/>
        <v>1250</v>
      </c>
      <c r="L501" s="70">
        <f t="shared" si="185"/>
        <v>17.1875</v>
      </c>
      <c r="M501" s="14">
        <v>1.3</v>
      </c>
      <c r="N501" s="15">
        <f t="shared" si="186"/>
        <v>0</v>
      </c>
      <c r="O501" s="151">
        <f t="shared" si="187"/>
        <v>1076.9230769230769</v>
      </c>
      <c r="P501" s="143">
        <f t="shared" si="188"/>
        <v>42.307692307692307</v>
      </c>
      <c r="Q501" s="11">
        <f>(D501-(I501*4))/2</f>
        <v>21.1</v>
      </c>
      <c r="R501" s="12">
        <f>(E501-(J501*4))/2</f>
        <v>0</v>
      </c>
    </row>
    <row r="502" spans="1:18" ht="14.25" customHeight="1" x14ac:dyDescent="0.25">
      <c r="A502" s="157" t="s">
        <v>630</v>
      </c>
      <c r="B502" s="71" t="s">
        <v>900</v>
      </c>
      <c r="C502" s="120"/>
      <c r="D502" s="11">
        <f>242</f>
        <v>242</v>
      </c>
      <c r="E502" s="226">
        <f t="shared" si="181"/>
        <v>0</v>
      </c>
      <c r="F502" s="227">
        <f t="shared" si="182"/>
        <v>82.644628099173559</v>
      </c>
      <c r="G502" s="226">
        <f t="shared" si="167"/>
        <v>130.54830287206266</v>
      </c>
      <c r="H502" s="12">
        <f t="shared" si="168"/>
        <v>65.274151436031332</v>
      </c>
      <c r="I502" s="16">
        <v>22.2</v>
      </c>
      <c r="J502" s="13">
        <f t="shared" si="183"/>
        <v>0</v>
      </c>
      <c r="K502" s="32">
        <f t="shared" si="184"/>
        <v>180.18018018018017</v>
      </c>
      <c r="L502" s="70">
        <f t="shared" si="185"/>
        <v>10.900900900900901</v>
      </c>
      <c r="M502" s="14">
        <v>11.4</v>
      </c>
      <c r="N502" s="15">
        <f t="shared" si="186"/>
        <v>0</v>
      </c>
      <c r="O502" s="151">
        <f t="shared" si="187"/>
        <v>122.80701754385966</v>
      </c>
      <c r="P502" s="143">
        <f t="shared" si="188"/>
        <v>21.228070175438596</v>
      </c>
      <c r="Q502" s="11">
        <f>(D502-(I502*4))/2</f>
        <v>76.599999999999994</v>
      </c>
      <c r="R502" s="12">
        <f>(E502-(J502*4))/2</f>
        <v>0</v>
      </c>
    </row>
    <row r="503" spans="1:18" ht="14.25" customHeight="1" x14ac:dyDescent="0.25">
      <c r="A503" s="157" t="s">
        <v>629</v>
      </c>
      <c r="B503" s="71" t="s">
        <v>900</v>
      </c>
      <c r="C503" s="120"/>
      <c r="D503" s="11">
        <f>422</f>
        <v>422</v>
      </c>
      <c r="E503" s="226">
        <f t="shared" si="181"/>
        <v>0</v>
      </c>
      <c r="F503" s="227">
        <f t="shared" si="182"/>
        <v>47.393364928909953</v>
      </c>
      <c r="G503" s="226">
        <f t="shared" si="167"/>
        <v>70.224719101123583</v>
      </c>
      <c r="H503" s="12">
        <f t="shared" si="168"/>
        <v>35.112359550561791</v>
      </c>
      <c r="I503" s="16">
        <v>34.299999999999997</v>
      </c>
      <c r="J503" s="13">
        <f t="shared" si="183"/>
        <v>0</v>
      </c>
      <c r="K503" s="32">
        <f t="shared" si="184"/>
        <v>116.61807580174927</v>
      </c>
      <c r="L503" s="70">
        <f t="shared" si="185"/>
        <v>12.303206997084549</v>
      </c>
      <c r="M503" s="14">
        <v>15.7</v>
      </c>
      <c r="N503" s="15">
        <f t="shared" si="186"/>
        <v>0</v>
      </c>
      <c r="O503" s="151">
        <f t="shared" si="187"/>
        <v>89.171974522292999</v>
      </c>
      <c r="P503" s="143">
        <f t="shared" si="188"/>
        <v>26.878980891719745</v>
      </c>
      <c r="Q503" s="11">
        <f>(D503-(I503*4))/2</f>
        <v>142.4</v>
      </c>
      <c r="R503" s="12">
        <f>(E503-(J503*4))/2</f>
        <v>0</v>
      </c>
    </row>
    <row r="504" spans="1:18" ht="14.25" customHeight="1" x14ac:dyDescent="0.25">
      <c r="A504" s="157" t="s">
        <v>340</v>
      </c>
      <c r="B504" s="71" t="s">
        <v>900</v>
      </c>
      <c r="C504" s="120"/>
      <c r="D504" s="11">
        <v>89.1</v>
      </c>
      <c r="E504" s="226">
        <f t="shared" si="181"/>
        <v>0</v>
      </c>
      <c r="F504" s="227">
        <f t="shared" si="182"/>
        <v>224.46689113355779</v>
      </c>
      <c r="G504" s="226">
        <f t="shared" si="167"/>
        <v>352.73368606701945</v>
      </c>
      <c r="H504" s="12">
        <f t="shared" si="168"/>
        <v>176.36684303350972</v>
      </c>
      <c r="I504" s="16">
        <v>8.1</v>
      </c>
      <c r="J504" s="13">
        <f t="shared" si="183"/>
        <v>0</v>
      </c>
      <c r="K504" s="32">
        <f t="shared" si="184"/>
        <v>493.82716049382725</v>
      </c>
      <c r="L504" s="70">
        <f t="shared" si="185"/>
        <v>11</v>
      </c>
      <c r="M504" s="14">
        <v>0.3</v>
      </c>
      <c r="N504" s="15">
        <f t="shared" si="186"/>
        <v>0</v>
      </c>
      <c r="O504" s="151">
        <f t="shared" si="187"/>
        <v>4666.666666666667</v>
      </c>
      <c r="P504" s="143">
        <f t="shared" si="188"/>
        <v>297</v>
      </c>
      <c r="Q504" s="11">
        <f>(D504-(I504*4))/2</f>
        <v>28.349999999999998</v>
      </c>
      <c r="R504" s="12">
        <f>(E504-(J504*4))/2</f>
        <v>0</v>
      </c>
    </row>
    <row r="505" spans="1:18" ht="14.25" customHeight="1" x14ac:dyDescent="0.25">
      <c r="A505" s="157" t="s">
        <v>1072</v>
      </c>
      <c r="B505" s="71" t="s">
        <v>900</v>
      </c>
      <c r="C505" s="120"/>
      <c r="D505" s="11">
        <v>55</v>
      </c>
      <c r="E505" s="226">
        <f t="shared" si="181"/>
        <v>0</v>
      </c>
      <c r="F505" s="227">
        <f t="shared" si="182"/>
        <v>363.63636363636363</v>
      </c>
      <c r="G505" s="226">
        <f t="shared" si="167"/>
        <v>473.93364928909955</v>
      </c>
      <c r="H505" s="12">
        <f t="shared" si="168"/>
        <v>236.96682464454977</v>
      </c>
      <c r="I505" s="16">
        <v>3.2</v>
      </c>
      <c r="J505" s="13">
        <f t="shared" si="183"/>
        <v>0</v>
      </c>
      <c r="K505" s="32">
        <f t="shared" si="184"/>
        <v>1250</v>
      </c>
      <c r="L505" s="70">
        <f t="shared" si="185"/>
        <v>17.1875</v>
      </c>
      <c r="M505" s="14">
        <v>1.3</v>
      </c>
      <c r="N505" s="15">
        <f t="shared" si="186"/>
        <v>0</v>
      </c>
      <c r="O505" s="151">
        <f t="shared" si="187"/>
        <v>1076.9230769230769</v>
      </c>
      <c r="P505" s="143">
        <f t="shared" si="188"/>
        <v>42.307692307692307</v>
      </c>
      <c r="Q505" s="11">
        <f>(D505-(I505*4))/2</f>
        <v>21.1</v>
      </c>
      <c r="R505" s="12">
        <f>(E505-(J505*4))/2</f>
        <v>0</v>
      </c>
    </row>
    <row r="506" spans="1:18" ht="9" customHeight="1" x14ac:dyDescent="0.25">
      <c r="A506" s="160"/>
      <c r="B506" s="212"/>
      <c r="C506" s="219"/>
      <c r="D506" s="9"/>
      <c r="E506" s="9"/>
      <c r="F506" s="9"/>
      <c r="G506" s="9"/>
      <c r="H506" s="9"/>
      <c r="I506" s="9"/>
      <c r="J506" s="9"/>
      <c r="K506" s="29"/>
      <c r="L506" s="129"/>
      <c r="M506" s="9"/>
      <c r="N506" s="9"/>
      <c r="O506" s="152"/>
      <c r="P506" s="144"/>
      <c r="Q506" s="9"/>
      <c r="R506" s="9"/>
    </row>
    <row r="507" spans="1:18" ht="14.25" customHeight="1" x14ac:dyDescent="0.25">
      <c r="A507" s="161" t="s">
        <v>880</v>
      </c>
      <c r="B507" s="213"/>
      <c r="C507" s="220"/>
      <c r="E507" s="9"/>
      <c r="F507" s="9"/>
      <c r="G507" s="9"/>
      <c r="H507" s="9"/>
      <c r="I507" s="9"/>
      <c r="J507" s="9"/>
      <c r="K507" s="29"/>
    </row>
    <row r="508" spans="1:18" ht="3.75" customHeight="1" x14ac:dyDescent="0.25">
      <c r="A508" s="156"/>
      <c r="B508" s="215"/>
      <c r="C508" s="221"/>
      <c r="D508" s="9"/>
      <c r="E508" s="9"/>
      <c r="F508" s="9"/>
      <c r="G508" s="9"/>
      <c r="H508" s="9"/>
      <c r="I508" s="9"/>
      <c r="J508" s="9"/>
      <c r="K508" s="31"/>
      <c r="L508" s="129"/>
      <c r="M508" s="9"/>
      <c r="N508" s="9"/>
      <c r="O508" s="152"/>
      <c r="P508" s="144"/>
      <c r="Q508" s="9"/>
      <c r="R508" s="9"/>
    </row>
    <row r="509" spans="1:18" s="9" customFormat="1" ht="14.25" customHeight="1" x14ac:dyDescent="0.25">
      <c r="A509" s="157" t="s">
        <v>1112</v>
      </c>
      <c r="B509" s="71" t="s">
        <v>888</v>
      </c>
      <c r="C509" s="120"/>
      <c r="D509" s="11">
        <v>42</v>
      </c>
      <c r="E509" s="226">
        <f t="shared" ref="E509:E510" si="189">D509*($C509/100)</f>
        <v>0</v>
      </c>
      <c r="F509" s="227">
        <f t="shared" ref="F509:F510" si="190">IF((IF($D$2&gt;=200,0,(((200-$D$2)/$D509)*100)))&gt;999,"",IF($D$2&gt;=200,0,(((200-$D$2)/$D509)*100)))</f>
        <v>476.1904761904762</v>
      </c>
      <c r="G509" s="226">
        <f t="shared" si="167"/>
        <v>762.19512195121945</v>
      </c>
      <c r="H509" s="12">
        <f t="shared" si="168"/>
        <v>381.09756097560972</v>
      </c>
      <c r="I509" s="16">
        <v>3.94</v>
      </c>
      <c r="J509" s="13">
        <f>I509*($C509/100)</f>
        <v>0</v>
      </c>
      <c r="K509" s="32">
        <f>IF(((((40-$I$2)/I509)*100))&gt;9999,9999,(((40-$I$2)/I509)*100))</f>
        <v>1015.2284263959391</v>
      </c>
      <c r="L509" s="70">
        <f>IF(K509=9999,99.9,D509/I509)</f>
        <v>10.659898477157361</v>
      </c>
      <c r="M509" s="14">
        <v>0</v>
      </c>
      <c r="N509" s="15">
        <f>M509*($C509/100)</f>
        <v>0</v>
      </c>
      <c r="O509" s="151" t="str">
        <f>IF(M509=0,"",IF(((((14-$M$2)/M509)*100))&gt;9999,"",(((14-$M$2)/M509)*100)))</f>
        <v/>
      </c>
      <c r="P509" s="143" t="str">
        <f>IF(O509="","",D509/M509)</f>
        <v/>
      </c>
      <c r="Q509" s="11">
        <f>(D509-(I509*4))/2</f>
        <v>13.120000000000001</v>
      </c>
      <c r="R509" s="12">
        <f>(E509-(J509*4))/2</f>
        <v>0</v>
      </c>
    </row>
    <row r="510" spans="1:18" s="9" customFormat="1" ht="14.25" customHeight="1" x14ac:dyDescent="0.25">
      <c r="A510" s="157" t="s">
        <v>1111</v>
      </c>
      <c r="B510" s="71" t="s">
        <v>888</v>
      </c>
      <c r="C510" s="120"/>
      <c r="D510" s="11">
        <v>53</v>
      </c>
      <c r="E510" s="226">
        <f t="shared" si="189"/>
        <v>0</v>
      </c>
      <c r="F510" s="227">
        <f t="shared" si="190"/>
        <v>377.35849056603774</v>
      </c>
      <c r="G510" s="226">
        <f t="shared" si="167"/>
        <v>537.05692803437159</v>
      </c>
      <c r="H510" s="12">
        <f t="shared" si="168"/>
        <v>268.5284640171858</v>
      </c>
      <c r="I510" s="16">
        <v>3.94</v>
      </c>
      <c r="J510" s="13">
        <f>I510*($C510/100)</f>
        <v>0</v>
      </c>
      <c r="K510" s="32">
        <f>IF(((((40-$I$2)/I510)*100))&gt;9999,9999,(((40-$I$2)/I510)*100))</f>
        <v>1015.2284263959391</v>
      </c>
      <c r="L510" s="70">
        <f>IF(K510=9999,99.9,D510/I510)</f>
        <v>13.451776649746193</v>
      </c>
      <c r="M510" s="14">
        <v>0</v>
      </c>
      <c r="N510" s="15">
        <f>M510*($C510/100)</f>
        <v>0</v>
      </c>
      <c r="O510" s="151" t="str">
        <f>IF(M510=0,"",IF(((((14-$M$2)/M510)*100))&gt;9999,"",(((14-$M$2)/M510)*100)))</f>
        <v/>
      </c>
      <c r="P510" s="143" t="str">
        <f>IF(O510="","",D510/M510)</f>
        <v/>
      </c>
      <c r="Q510" s="11">
        <f>(D510-(I510*4))/2</f>
        <v>18.62</v>
      </c>
      <c r="R510" s="12">
        <f>(E510-(J510*4))/2</f>
        <v>0</v>
      </c>
    </row>
    <row r="511" spans="1:18" s="9" customFormat="1" ht="8.1" customHeight="1" thickBot="1" x14ac:dyDescent="0.3">
      <c r="A511" s="158"/>
      <c r="B511" s="215"/>
      <c r="C511" s="136"/>
      <c r="D511" s="4"/>
      <c r="K511" s="29"/>
      <c r="L511" s="6"/>
      <c r="M511" s="6"/>
      <c r="N511" s="7"/>
      <c r="O511" s="149"/>
      <c r="P511" s="141"/>
      <c r="Q511" s="4"/>
      <c r="R511" s="5"/>
    </row>
    <row r="512" spans="1:18" ht="16.5" thickTop="1" thickBot="1" x14ac:dyDescent="0.3">
      <c r="A512" s="159" t="s">
        <v>342</v>
      </c>
      <c r="B512" s="210"/>
      <c r="C512" s="218"/>
      <c r="D512" s="4"/>
      <c r="E512" s="9"/>
      <c r="F512" s="9"/>
      <c r="G512" s="9"/>
      <c r="H512" s="9"/>
      <c r="I512" s="9"/>
      <c r="J512" s="9"/>
      <c r="K512" s="29"/>
      <c r="L512" s="6"/>
      <c r="M512" s="6"/>
      <c r="N512" s="7"/>
      <c r="O512" s="149"/>
      <c r="P512" s="141"/>
      <c r="Q512" s="4"/>
      <c r="R512" s="5"/>
    </row>
    <row r="513" spans="1:18" s="9" customFormat="1" ht="7.5" customHeight="1" thickTop="1" x14ac:dyDescent="0.25">
      <c r="A513" s="1"/>
      <c r="B513" s="211"/>
      <c r="C513" s="136"/>
      <c r="K513" s="31"/>
      <c r="L513" s="131"/>
      <c r="M513" s="27"/>
      <c r="N513" s="27"/>
      <c r="O513" s="150"/>
      <c r="P513" s="142"/>
      <c r="R513" s="27"/>
    </row>
    <row r="514" spans="1:18" ht="14.25" customHeight="1" x14ac:dyDescent="0.25">
      <c r="A514" s="157" t="s">
        <v>343</v>
      </c>
      <c r="B514" s="71" t="s">
        <v>900</v>
      </c>
      <c r="C514" s="120"/>
      <c r="D514" s="11">
        <v>399</v>
      </c>
      <c r="E514" s="226">
        <f t="shared" ref="E514:E577" si="191">D514*($C514/100)</f>
        <v>0</v>
      </c>
      <c r="F514" s="227">
        <f t="shared" ref="F514:F577" si="192">IF((IF($D$2&gt;=200,0,(((200-$D$2)/$D514)*100)))&gt;999,"",IF($D$2&gt;=200,0,(((200-$D$2)/$D514)*100)))</f>
        <v>50.125313283208015</v>
      </c>
      <c r="G514" s="226">
        <f t="shared" si="167"/>
        <v>50.125313283208015</v>
      </c>
      <c r="H514" s="12">
        <f t="shared" si="168"/>
        <v>25.062656641604008</v>
      </c>
      <c r="I514" s="16">
        <v>0</v>
      </c>
      <c r="J514" s="13">
        <f t="shared" ref="J514:J545" si="193">I514*($C514/100)</f>
        <v>0</v>
      </c>
      <c r="K514" s="32" t="str">
        <f t="shared" ref="K514:K545" si="194">IF(I514=0,"",IF(((((40-$I$2)/I514)*100))&gt;9999,9999,(((40-$I$2)/I514)*100)))</f>
        <v/>
      </c>
      <c r="L514" s="70"/>
      <c r="M514" s="14">
        <v>0</v>
      </c>
      <c r="N514" s="15">
        <f t="shared" ref="N514:N545" si="195">M514*($C514/100)</f>
        <v>0</v>
      </c>
      <c r="O514" s="151" t="str">
        <f t="shared" ref="O514:O545" si="196">IF(M514=0,"",IF(((((14-$M$2)/M514)*100))&gt;9999,"",(((14-$M$2)/M514)*100)))</f>
        <v/>
      </c>
      <c r="P514" s="143" t="str">
        <f t="shared" ref="P514:P545" si="197">IF(O514="","",D514/M514)</f>
        <v/>
      </c>
      <c r="Q514" s="11">
        <f t="shared" ref="Q514:Q545" si="198">(D514-(I514*4))/2</f>
        <v>199.5</v>
      </c>
      <c r="R514" s="12">
        <f t="shared" ref="R514:R545" si="199">(E514-(J514*4))/2</f>
        <v>0</v>
      </c>
    </row>
    <row r="515" spans="1:18" ht="14.25" customHeight="1" x14ac:dyDescent="0.25">
      <c r="A515" s="157" t="s">
        <v>344</v>
      </c>
      <c r="B515" s="71" t="s">
        <v>900</v>
      </c>
      <c r="C515" s="120"/>
      <c r="D515" s="11">
        <v>390</v>
      </c>
      <c r="E515" s="226">
        <f t="shared" si="191"/>
        <v>0</v>
      </c>
      <c r="F515" s="227">
        <f t="shared" si="192"/>
        <v>51.282051282051277</v>
      </c>
      <c r="G515" s="226">
        <f t="shared" si="167"/>
        <v>51.282051282051277</v>
      </c>
      <c r="H515" s="12">
        <f t="shared" si="168"/>
        <v>25.641025641025639</v>
      </c>
      <c r="I515" s="16">
        <v>0</v>
      </c>
      <c r="J515" s="13">
        <f t="shared" si="193"/>
        <v>0</v>
      </c>
      <c r="K515" s="32" t="str">
        <f t="shared" si="194"/>
        <v/>
      </c>
      <c r="L515" s="70"/>
      <c r="M515" s="14">
        <v>0</v>
      </c>
      <c r="N515" s="15">
        <f t="shared" si="195"/>
        <v>0</v>
      </c>
      <c r="O515" s="151" t="str">
        <f t="shared" si="196"/>
        <v/>
      </c>
      <c r="P515" s="143" t="str">
        <f t="shared" si="197"/>
        <v/>
      </c>
      <c r="Q515" s="11">
        <f t="shared" si="198"/>
        <v>195</v>
      </c>
      <c r="R515" s="12">
        <f t="shared" si="199"/>
        <v>0</v>
      </c>
    </row>
    <row r="516" spans="1:18" ht="14.25" customHeight="1" x14ac:dyDescent="0.25">
      <c r="A516" s="157" t="s">
        <v>373</v>
      </c>
      <c r="B516" s="71" t="s">
        <v>900</v>
      </c>
      <c r="C516" s="120"/>
      <c r="D516" s="11">
        <v>376</v>
      </c>
      <c r="E516" s="226">
        <f t="shared" si="191"/>
        <v>0</v>
      </c>
      <c r="F516" s="227">
        <f t="shared" si="192"/>
        <v>53.191489361702125</v>
      </c>
      <c r="G516" s="226">
        <f t="shared" si="167"/>
        <v>57.47126436781609</v>
      </c>
      <c r="H516" s="12">
        <f t="shared" si="168"/>
        <v>28.735632183908045</v>
      </c>
      <c r="I516" s="16">
        <v>7</v>
      </c>
      <c r="J516" s="13">
        <f t="shared" si="193"/>
        <v>0</v>
      </c>
      <c r="K516" s="32">
        <f t="shared" si="194"/>
        <v>571.42857142857144</v>
      </c>
      <c r="L516" s="70">
        <f t="shared" ref="L516:L529" si="200">IF(K516=9999,99.9,D516/I516)</f>
        <v>53.714285714285715</v>
      </c>
      <c r="M516" s="14">
        <v>19</v>
      </c>
      <c r="N516" s="15">
        <f t="shared" si="195"/>
        <v>0</v>
      </c>
      <c r="O516" s="151">
        <f t="shared" si="196"/>
        <v>73.68421052631578</v>
      </c>
      <c r="P516" s="143">
        <f t="shared" si="197"/>
        <v>19.789473684210527</v>
      </c>
      <c r="Q516" s="11">
        <f t="shared" si="198"/>
        <v>174</v>
      </c>
      <c r="R516" s="12">
        <f t="shared" si="199"/>
        <v>0</v>
      </c>
    </row>
    <row r="517" spans="1:18" ht="14.25" customHeight="1" x14ac:dyDescent="0.25">
      <c r="A517" s="157" t="s">
        <v>371</v>
      </c>
      <c r="B517" s="71" t="s">
        <v>900</v>
      </c>
      <c r="C517" s="120"/>
      <c r="D517" s="11">
        <v>392</v>
      </c>
      <c r="E517" s="226">
        <f t="shared" si="191"/>
        <v>0</v>
      </c>
      <c r="F517" s="227">
        <f t="shared" si="192"/>
        <v>51.020408163265309</v>
      </c>
      <c r="G517" s="226">
        <f t="shared" si="167"/>
        <v>55.555555555555557</v>
      </c>
      <c r="H517" s="12">
        <f t="shared" si="168"/>
        <v>27.777777777777779</v>
      </c>
      <c r="I517" s="16">
        <v>8</v>
      </c>
      <c r="J517" s="13">
        <f t="shared" si="193"/>
        <v>0</v>
      </c>
      <c r="K517" s="32">
        <f t="shared" si="194"/>
        <v>500</v>
      </c>
      <c r="L517" s="70">
        <f t="shared" si="200"/>
        <v>49</v>
      </c>
      <c r="M517" s="14">
        <v>1.5</v>
      </c>
      <c r="N517" s="15">
        <f t="shared" si="195"/>
        <v>0</v>
      </c>
      <c r="O517" s="151">
        <f t="shared" si="196"/>
        <v>933.33333333333337</v>
      </c>
      <c r="P517" s="143">
        <f t="shared" si="197"/>
        <v>261.33333333333331</v>
      </c>
      <c r="Q517" s="11">
        <f t="shared" si="198"/>
        <v>180</v>
      </c>
      <c r="R517" s="12">
        <f t="shared" si="199"/>
        <v>0</v>
      </c>
    </row>
    <row r="518" spans="1:18" ht="14.25" customHeight="1" x14ac:dyDescent="0.25">
      <c r="A518" s="157" t="s">
        <v>1113</v>
      </c>
      <c r="B518" s="71" t="s">
        <v>900</v>
      </c>
      <c r="C518" s="120"/>
      <c r="D518" s="11">
        <v>403</v>
      </c>
      <c r="E518" s="226">
        <f t="shared" si="191"/>
        <v>0</v>
      </c>
      <c r="F518" s="227">
        <f t="shared" si="192"/>
        <v>49.627791563275437</v>
      </c>
      <c r="G518" s="226">
        <f t="shared" si="167"/>
        <v>53.333333333333336</v>
      </c>
      <c r="H518" s="12">
        <f t="shared" si="168"/>
        <v>26.666666666666668</v>
      </c>
      <c r="I518" s="16">
        <v>7</v>
      </c>
      <c r="J518" s="13">
        <f t="shared" si="193"/>
        <v>0</v>
      </c>
      <c r="K518" s="32">
        <f t="shared" si="194"/>
        <v>571.42857142857144</v>
      </c>
      <c r="L518" s="70">
        <f t="shared" si="200"/>
        <v>57.571428571428569</v>
      </c>
      <c r="M518" s="14">
        <v>2</v>
      </c>
      <c r="N518" s="15">
        <f t="shared" si="195"/>
        <v>0</v>
      </c>
      <c r="O518" s="151">
        <f t="shared" si="196"/>
        <v>700</v>
      </c>
      <c r="P518" s="143">
        <f t="shared" si="197"/>
        <v>201.5</v>
      </c>
      <c r="Q518" s="11">
        <f t="shared" si="198"/>
        <v>187.5</v>
      </c>
      <c r="R518" s="12">
        <f t="shared" si="199"/>
        <v>0</v>
      </c>
    </row>
    <row r="519" spans="1:18" ht="14.25" customHeight="1" x14ac:dyDescent="0.25">
      <c r="A519" s="157" t="s">
        <v>1114</v>
      </c>
      <c r="B519" s="71" t="s">
        <v>900</v>
      </c>
      <c r="C519" s="120"/>
      <c r="D519" s="11">
        <v>394</v>
      </c>
      <c r="E519" s="226">
        <f t="shared" si="191"/>
        <v>0</v>
      </c>
      <c r="F519" s="227">
        <f t="shared" si="192"/>
        <v>50.761421319796952</v>
      </c>
      <c r="G519" s="226">
        <f t="shared" si="167"/>
        <v>55.865921787709496</v>
      </c>
      <c r="H519" s="12">
        <f t="shared" si="168"/>
        <v>27.932960893854748</v>
      </c>
      <c r="I519" s="16">
        <v>9</v>
      </c>
      <c r="J519" s="13">
        <f t="shared" si="193"/>
        <v>0</v>
      </c>
      <c r="K519" s="32">
        <f t="shared" si="194"/>
        <v>444.44444444444446</v>
      </c>
      <c r="L519" s="70">
        <f t="shared" si="200"/>
        <v>43.777777777777779</v>
      </c>
      <c r="M519" s="14">
        <v>1.5</v>
      </c>
      <c r="N519" s="15">
        <f t="shared" si="195"/>
        <v>0</v>
      </c>
      <c r="O519" s="151">
        <f t="shared" si="196"/>
        <v>933.33333333333337</v>
      </c>
      <c r="P519" s="143">
        <f t="shared" si="197"/>
        <v>262.66666666666669</v>
      </c>
      <c r="Q519" s="11">
        <f t="shared" si="198"/>
        <v>179</v>
      </c>
      <c r="R519" s="12">
        <f t="shared" si="199"/>
        <v>0</v>
      </c>
    </row>
    <row r="520" spans="1:18" ht="14.25" customHeight="1" x14ac:dyDescent="0.25">
      <c r="A520" s="157" t="s">
        <v>397</v>
      </c>
      <c r="B520" s="71" t="s">
        <v>900</v>
      </c>
      <c r="C520" s="120"/>
      <c r="D520" s="11">
        <v>501</v>
      </c>
      <c r="E520" s="226">
        <f t="shared" si="191"/>
        <v>0</v>
      </c>
      <c r="F520" s="227">
        <f t="shared" si="192"/>
        <v>39.920159680638726</v>
      </c>
      <c r="G520" s="226">
        <f t="shared" si="167"/>
        <v>42.105263157894733</v>
      </c>
      <c r="H520" s="12">
        <f t="shared" si="168"/>
        <v>21.052631578947366</v>
      </c>
      <c r="I520" s="16">
        <v>6.5</v>
      </c>
      <c r="J520" s="13">
        <f t="shared" si="193"/>
        <v>0</v>
      </c>
      <c r="K520" s="32">
        <f t="shared" si="194"/>
        <v>615.38461538461547</v>
      </c>
      <c r="L520" s="70">
        <f t="shared" si="200"/>
        <v>77.07692307692308</v>
      </c>
      <c r="M520" s="14">
        <v>1.3</v>
      </c>
      <c r="N520" s="15">
        <f t="shared" si="195"/>
        <v>0</v>
      </c>
      <c r="O520" s="151">
        <f t="shared" si="196"/>
        <v>1076.9230769230769</v>
      </c>
      <c r="P520" s="143">
        <f t="shared" si="197"/>
        <v>385.38461538461536</v>
      </c>
      <c r="Q520" s="11">
        <f t="shared" si="198"/>
        <v>237.5</v>
      </c>
      <c r="R520" s="12">
        <f t="shared" si="199"/>
        <v>0</v>
      </c>
    </row>
    <row r="521" spans="1:18" ht="14.25" customHeight="1" x14ac:dyDescent="0.25">
      <c r="A521" s="157" t="s">
        <v>309</v>
      </c>
      <c r="B521" s="71" t="s">
        <v>900</v>
      </c>
      <c r="C521" s="120"/>
      <c r="D521" s="11">
        <v>467</v>
      </c>
      <c r="E521" s="226">
        <f t="shared" si="191"/>
        <v>0</v>
      </c>
      <c r="F521" s="227">
        <f t="shared" si="192"/>
        <v>42.82655246252677</v>
      </c>
      <c r="G521" s="226">
        <f t="shared" si="167"/>
        <v>45.146726862302486</v>
      </c>
      <c r="H521" s="12">
        <f t="shared" si="168"/>
        <v>22.573363431151243</v>
      </c>
      <c r="I521" s="16">
        <v>6</v>
      </c>
      <c r="J521" s="13">
        <f t="shared" si="193"/>
        <v>0</v>
      </c>
      <c r="K521" s="32">
        <f t="shared" si="194"/>
        <v>666.66666666666674</v>
      </c>
      <c r="L521" s="70">
        <f t="shared" si="200"/>
        <v>77.833333333333329</v>
      </c>
      <c r="M521" s="14">
        <v>1.4</v>
      </c>
      <c r="N521" s="15">
        <f t="shared" si="195"/>
        <v>0</v>
      </c>
      <c r="O521" s="151">
        <f t="shared" si="196"/>
        <v>1000</v>
      </c>
      <c r="P521" s="143">
        <f t="shared" si="197"/>
        <v>333.57142857142861</v>
      </c>
      <c r="Q521" s="11">
        <f t="shared" si="198"/>
        <v>221.5</v>
      </c>
      <c r="R521" s="12">
        <f t="shared" si="199"/>
        <v>0</v>
      </c>
    </row>
    <row r="522" spans="1:18" ht="14.25" customHeight="1" x14ac:dyDescent="0.25">
      <c r="A522" s="157" t="s">
        <v>405</v>
      </c>
      <c r="B522" s="71" t="s">
        <v>900</v>
      </c>
      <c r="C522" s="120"/>
      <c r="D522" s="11">
        <v>459</v>
      </c>
      <c r="E522" s="226">
        <f t="shared" si="191"/>
        <v>0</v>
      </c>
      <c r="F522" s="227">
        <f t="shared" si="192"/>
        <v>43.572984749455337</v>
      </c>
      <c r="G522" s="226">
        <f t="shared" ref="G522:G585" si="201">IF(D522=0,"",IF((IF($G$2&gt;=200,0,(((200-$G$2)/($D522-($I522*4))*100))))&gt;999,"",IF($G$2&gt;=200,0,(((200-$G$2)/($D522-($I522*4))*100)))))</f>
        <v>46.576618537494177</v>
      </c>
      <c r="H522" s="12">
        <f t="shared" ref="H522:H585" si="202">IF(D522=0,"",IF((IF($G$2&gt;=100,0,(((100-$G$2)/($D522-($I522*4))*100))))&gt;999,"",IF($G$2&gt;=100,0,(((100-$G$2)/($D522-($I522*4))*100)))))</f>
        <v>23.288309268747089</v>
      </c>
      <c r="I522" s="16">
        <v>7.4</v>
      </c>
      <c r="J522" s="13">
        <f t="shared" si="193"/>
        <v>0</v>
      </c>
      <c r="K522" s="32">
        <f t="shared" si="194"/>
        <v>540.54054054054052</v>
      </c>
      <c r="L522" s="70">
        <f t="shared" si="200"/>
        <v>62.027027027027025</v>
      </c>
      <c r="M522" s="14">
        <v>1.4</v>
      </c>
      <c r="N522" s="15">
        <f t="shared" si="195"/>
        <v>0</v>
      </c>
      <c r="O522" s="151">
        <f t="shared" si="196"/>
        <v>1000</v>
      </c>
      <c r="P522" s="143">
        <f t="shared" si="197"/>
        <v>327.85714285714289</v>
      </c>
      <c r="Q522" s="11">
        <f t="shared" si="198"/>
        <v>214.7</v>
      </c>
      <c r="R522" s="12">
        <f t="shared" si="199"/>
        <v>0</v>
      </c>
    </row>
    <row r="523" spans="1:18" ht="14.25" customHeight="1" x14ac:dyDescent="0.25">
      <c r="A523" s="157" t="s">
        <v>372</v>
      </c>
      <c r="B523" s="71" t="s">
        <v>900</v>
      </c>
      <c r="C523" s="120"/>
      <c r="D523" s="11">
        <v>365</v>
      </c>
      <c r="E523" s="226">
        <f t="shared" si="191"/>
        <v>0</v>
      </c>
      <c r="F523" s="227">
        <f t="shared" si="192"/>
        <v>54.794520547945204</v>
      </c>
      <c r="G523" s="226">
        <f t="shared" si="201"/>
        <v>57.636887608069166</v>
      </c>
      <c r="H523" s="12">
        <f t="shared" si="202"/>
        <v>28.818443804034583</v>
      </c>
      <c r="I523" s="16">
        <v>4.5</v>
      </c>
      <c r="J523" s="13">
        <f t="shared" si="193"/>
        <v>0</v>
      </c>
      <c r="K523" s="32">
        <f t="shared" si="194"/>
        <v>888.88888888888891</v>
      </c>
      <c r="L523" s="70">
        <f t="shared" si="200"/>
        <v>81.111111111111114</v>
      </c>
      <c r="M523" s="14">
        <v>9</v>
      </c>
      <c r="N523" s="15">
        <f t="shared" si="195"/>
        <v>0</v>
      </c>
      <c r="O523" s="151">
        <f t="shared" si="196"/>
        <v>155.55555555555557</v>
      </c>
      <c r="P523" s="143">
        <f t="shared" si="197"/>
        <v>40.555555555555557</v>
      </c>
      <c r="Q523" s="11">
        <f t="shared" si="198"/>
        <v>173.5</v>
      </c>
      <c r="R523" s="12">
        <f t="shared" si="199"/>
        <v>0</v>
      </c>
    </row>
    <row r="524" spans="1:18" ht="14.25" customHeight="1" x14ac:dyDescent="0.25">
      <c r="A524" s="157" t="s">
        <v>310</v>
      </c>
      <c r="B524" s="71" t="s">
        <v>900</v>
      </c>
      <c r="C524" s="120"/>
      <c r="D524" s="11">
        <v>443</v>
      </c>
      <c r="E524" s="226">
        <f t="shared" si="191"/>
        <v>0</v>
      </c>
      <c r="F524" s="227">
        <f t="shared" si="192"/>
        <v>45.146726862302486</v>
      </c>
      <c r="G524" s="226">
        <f t="shared" si="201"/>
        <v>48.007681228996631</v>
      </c>
      <c r="H524" s="12">
        <f t="shared" si="202"/>
        <v>24.003840614498316</v>
      </c>
      <c r="I524" s="16">
        <v>6.6</v>
      </c>
      <c r="J524" s="13">
        <f t="shared" si="193"/>
        <v>0</v>
      </c>
      <c r="K524" s="32">
        <f t="shared" si="194"/>
        <v>606.06060606060601</v>
      </c>
      <c r="L524" s="70">
        <f t="shared" si="200"/>
        <v>67.121212121212125</v>
      </c>
      <c r="M524" s="14">
        <v>3</v>
      </c>
      <c r="N524" s="15">
        <f t="shared" si="195"/>
        <v>0</v>
      </c>
      <c r="O524" s="151">
        <f t="shared" si="196"/>
        <v>466.66666666666669</v>
      </c>
      <c r="P524" s="143">
        <f t="shared" si="197"/>
        <v>147.66666666666666</v>
      </c>
      <c r="Q524" s="11">
        <f t="shared" si="198"/>
        <v>208.3</v>
      </c>
      <c r="R524" s="12">
        <f t="shared" si="199"/>
        <v>0</v>
      </c>
    </row>
    <row r="525" spans="1:18" ht="14.25" customHeight="1" x14ac:dyDescent="0.25">
      <c r="A525" s="157" t="s">
        <v>404</v>
      </c>
      <c r="B525" s="71" t="s">
        <v>900</v>
      </c>
      <c r="C525" s="120"/>
      <c r="D525" s="11">
        <v>364</v>
      </c>
      <c r="E525" s="226">
        <f t="shared" si="191"/>
        <v>0</v>
      </c>
      <c r="F525" s="227">
        <f t="shared" si="192"/>
        <v>54.945054945054949</v>
      </c>
      <c r="G525" s="226">
        <f t="shared" si="201"/>
        <v>61.728395061728392</v>
      </c>
      <c r="H525" s="12">
        <f t="shared" si="202"/>
        <v>30.864197530864196</v>
      </c>
      <c r="I525" s="16">
        <v>10</v>
      </c>
      <c r="J525" s="13">
        <f t="shared" si="193"/>
        <v>0</v>
      </c>
      <c r="K525" s="32">
        <f t="shared" si="194"/>
        <v>400</v>
      </c>
      <c r="L525" s="70">
        <f t="shared" si="200"/>
        <v>36.4</v>
      </c>
      <c r="M525" s="14">
        <v>2.5</v>
      </c>
      <c r="N525" s="15">
        <f t="shared" si="195"/>
        <v>0</v>
      </c>
      <c r="O525" s="151">
        <f t="shared" si="196"/>
        <v>560</v>
      </c>
      <c r="P525" s="143">
        <f t="shared" si="197"/>
        <v>145.6</v>
      </c>
      <c r="Q525" s="11">
        <f t="shared" si="198"/>
        <v>162</v>
      </c>
      <c r="R525" s="12">
        <f t="shared" si="199"/>
        <v>0</v>
      </c>
    </row>
    <row r="526" spans="1:18" ht="14.25" customHeight="1" x14ac:dyDescent="0.25">
      <c r="A526" s="157" t="s">
        <v>403</v>
      </c>
      <c r="B526" s="71" t="s">
        <v>900</v>
      </c>
      <c r="C526" s="120"/>
      <c r="D526" s="11">
        <v>416</v>
      </c>
      <c r="E526" s="226">
        <f t="shared" si="191"/>
        <v>0</v>
      </c>
      <c r="F526" s="227">
        <f t="shared" si="192"/>
        <v>48.07692307692308</v>
      </c>
      <c r="G526" s="226">
        <f t="shared" si="201"/>
        <v>52.631578947368418</v>
      </c>
      <c r="H526" s="12">
        <f t="shared" si="202"/>
        <v>26.315789473684209</v>
      </c>
      <c r="I526" s="16">
        <v>9</v>
      </c>
      <c r="J526" s="13">
        <f t="shared" si="193"/>
        <v>0</v>
      </c>
      <c r="K526" s="32">
        <f t="shared" si="194"/>
        <v>444.44444444444446</v>
      </c>
      <c r="L526" s="70">
        <f t="shared" si="200"/>
        <v>46.222222222222221</v>
      </c>
      <c r="M526" s="14">
        <v>2</v>
      </c>
      <c r="N526" s="15">
        <f t="shared" si="195"/>
        <v>0</v>
      </c>
      <c r="O526" s="151">
        <f t="shared" si="196"/>
        <v>700</v>
      </c>
      <c r="P526" s="143">
        <f t="shared" si="197"/>
        <v>208</v>
      </c>
      <c r="Q526" s="11">
        <f t="shared" si="198"/>
        <v>190</v>
      </c>
      <c r="R526" s="12">
        <f t="shared" si="199"/>
        <v>0</v>
      </c>
    </row>
    <row r="527" spans="1:18" ht="14.25" customHeight="1" x14ac:dyDescent="0.25">
      <c r="A527" s="157" t="s">
        <v>400</v>
      </c>
      <c r="B527" s="71" t="s">
        <v>900</v>
      </c>
      <c r="C527" s="120"/>
      <c r="D527" s="11">
        <v>457</v>
      </c>
      <c r="E527" s="226">
        <f t="shared" si="191"/>
        <v>0</v>
      </c>
      <c r="F527" s="227">
        <f t="shared" si="192"/>
        <v>43.763676148796499</v>
      </c>
      <c r="G527" s="226">
        <f t="shared" si="201"/>
        <v>46.274872744099952</v>
      </c>
      <c r="H527" s="12">
        <f t="shared" si="202"/>
        <v>23.137436372049976</v>
      </c>
      <c r="I527" s="16">
        <v>6.2</v>
      </c>
      <c r="J527" s="13">
        <f t="shared" si="193"/>
        <v>0</v>
      </c>
      <c r="K527" s="32">
        <f t="shared" si="194"/>
        <v>645.16129032258061</v>
      </c>
      <c r="L527" s="70">
        <f t="shared" si="200"/>
        <v>73.709677419354833</v>
      </c>
      <c r="M527" s="14">
        <v>2</v>
      </c>
      <c r="N527" s="15">
        <f t="shared" si="195"/>
        <v>0</v>
      </c>
      <c r="O527" s="151">
        <f t="shared" si="196"/>
        <v>700</v>
      </c>
      <c r="P527" s="143">
        <f t="shared" si="197"/>
        <v>228.5</v>
      </c>
      <c r="Q527" s="11">
        <f t="shared" si="198"/>
        <v>216.1</v>
      </c>
      <c r="R527" s="12">
        <f t="shared" si="199"/>
        <v>0</v>
      </c>
    </row>
    <row r="528" spans="1:18" ht="14.25" customHeight="1" x14ac:dyDescent="0.25">
      <c r="A528" s="157" t="s">
        <v>401</v>
      </c>
      <c r="B528" s="71" t="s">
        <v>900</v>
      </c>
      <c r="C528" s="120"/>
      <c r="D528" s="11">
        <v>400</v>
      </c>
      <c r="E528" s="226">
        <f t="shared" si="191"/>
        <v>0</v>
      </c>
      <c r="F528" s="227">
        <f t="shared" si="192"/>
        <v>50</v>
      </c>
      <c r="G528" s="226">
        <f t="shared" si="201"/>
        <v>53.248136315228969</v>
      </c>
      <c r="H528" s="12">
        <f t="shared" si="202"/>
        <v>26.624068157614484</v>
      </c>
      <c r="I528" s="16">
        <v>6.1</v>
      </c>
      <c r="J528" s="13">
        <f t="shared" si="193"/>
        <v>0</v>
      </c>
      <c r="K528" s="32">
        <f t="shared" si="194"/>
        <v>655.73770491803282</v>
      </c>
      <c r="L528" s="70">
        <f t="shared" si="200"/>
        <v>65.573770491803288</v>
      </c>
      <c r="M528" s="14">
        <v>3</v>
      </c>
      <c r="N528" s="15">
        <f t="shared" si="195"/>
        <v>0</v>
      </c>
      <c r="O528" s="151">
        <f t="shared" si="196"/>
        <v>466.66666666666669</v>
      </c>
      <c r="P528" s="143">
        <f t="shared" si="197"/>
        <v>133.33333333333334</v>
      </c>
      <c r="Q528" s="11">
        <f t="shared" si="198"/>
        <v>187.8</v>
      </c>
      <c r="R528" s="12">
        <f t="shared" si="199"/>
        <v>0</v>
      </c>
    </row>
    <row r="529" spans="1:18" ht="14.25" customHeight="1" x14ac:dyDescent="0.25">
      <c r="A529" s="157" t="s">
        <v>402</v>
      </c>
      <c r="B529" s="71" t="s">
        <v>900</v>
      </c>
      <c r="C529" s="120"/>
      <c r="D529" s="11">
        <v>483</v>
      </c>
      <c r="E529" s="226">
        <f t="shared" si="191"/>
        <v>0</v>
      </c>
      <c r="F529" s="227">
        <f t="shared" si="192"/>
        <v>41.407867494824018</v>
      </c>
      <c r="G529" s="226">
        <f t="shared" si="201"/>
        <v>43.196544276457885</v>
      </c>
      <c r="H529" s="12">
        <f t="shared" si="202"/>
        <v>21.598272138228943</v>
      </c>
      <c r="I529" s="16">
        <v>5</v>
      </c>
      <c r="J529" s="13">
        <f t="shared" si="193"/>
        <v>0</v>
      </c>
      <c r="K529" s="32">
        <f t="shared" si="194"/>
        <v>800</v>
      </c>
      <c r="L529" s="70">
        <f t="shared" si="200"/>
        <v>96.6</v>
      </c>
      <c r="M529" s="14">
        <v>2</v>
      </c>
      <c r="N529" s="15">
        <f t="shared" si="195"/>
        <v>0</v>
      </c>
      <c r="O529" s="151">
        <f t="shared" si="196"/>
        <v>700</v>
      </c>
      <c r="P529" s="143">
        <f t="shared" si="197"/>
        <v>241.5</v>
      </c>
      <c r="Q529" s="11">
        <f t="shared" si="198"/>
        <v>231.5</v>
      </c>
      <c r="R529" s="12">
        <f t="shared" si="199"/>
        <v>0</v>
      </c>
    </row>
    <row r="530" spans="1:18" ht="14.25" customHeight="1" x14ac:dyDescent="0.25">
      <c r="A530" s="157" t="s">
        <v>399</v>
      </c>
      <c r="B530" s="71" t="s">
        <v>900</v>
      </c>
      <c r="C530" s="120"/>
      <c r="D530" s="11">
        <v>173</v>
      </c>
      <c r="E530" s="226">
        <f t="shared" si="191"/>
        <v>0</v>
      </c>
      <c r="F530" s="227">
        <f t="shared" si="192"/>
        <v>115.60693641618498</v>
      </c>
      <c r="G530" s="226">
        <f t="shared" si="201"/>
        <v>118.34319526627219</v>
      </c>
      <c r="H530" s="12">
        <f t="shared" si="202"/>
        <v>59.171597633136095</v>
      </c>
      <c r="I530" s="16">
        <v>1</v>
      </c>
      <c r="J530" s="13">
        <f t="shared" si="193"/>
        <v>0</v>
      </c>
      <c r="K530" s="32">
        <f t="shared" si="194"/>
        <v>4000</v>
      </c>
      <c r="L530" s="70">
        <v>99.9</v>
      </c>
      <c r="M530" s="14">
        <v>0</v>
      </c>
      <c r="N530" s="15">
        <f t="shared" si="195"/>
        <v>0</v>
      </c>
      <c r="O530" s="151" t="str">
        <f t="shared" si="196"/>
        <v/>
      </c>
      <c r="P530" s="143" t="str">
        <f t="shared" si="197"/>
        <v/>
      </c>
      <c r="Q530" s="11">
        <f t="shared" si="198"/>
        <v>84.5</v>
      </c>
      <c r="R530" s="12">
        <f t="shared" si="199"/>
        <v>0</v>
      </c>
    </row>
    <row r="531" spans="1:18" ht="14.25" customHeight="1" x14ac:dyDescent="0.25">
      <c r="A531" s="157" t="s">
        <v>345</v>
      </c>
      <c r="B531" s="71" t="s">
        <v>900</v>
      </c>
      <c r="C531" s="120"/>
      <c r="D531" s="11">
        <v>476</v>
      </c>
      <c r="E531" s="226">
        <f t="shared" si="191"/>
        <v>0</v>
      </c>
      <c r="F531" s="227">
        <f t="shared" si="192"/>
        <v>42.016806722689076</v>
      </c>
      <c r="G531" s="226">
        <f t="shared" si="201"/>
        <v>43.78283712784588</v>
      </c>
      <c r="H531" s="12">
        <f t="shared" si="202"/>
        <v>21.89141856392294</v>
      </c>
      <c r="I531" s="16">
        <v>4.8</v>
      </c>
      <c r="J531" s="13">
        <f t="shared" si="193"/>
        <v>0</v>
      </c>
      <c r="K531" s="32">
        <f t="shared" si="194"/>
        <v>833.33333333333337</v>
      </c>
      <c r="L531" s="70">
        <f>IF(K531=9999,99.9,D531/I531)</f>
        <v>99.166666666666671</v>
      </c>
      <c r="M531" s="14">
        <v>0.8</v>
      </c>
      <c r="N531" s="15">
        <f t="shared" si="195"/>
        <v>0</v>
      </c>
      <c r="O531" s="151">
        <f t="shared" si="196"/>
        <v>1750</v>
      </c>
      <c r="P531" s="143">
        <f t="shared" si="197"/>
        <v>595</v>
      </c>
      <c r="Q531" s="11">
        <f t="shared" si="198"/>
        <v>228.4</v>
      </c>
      <c r="R531" s="12">
        <f t="shared" si="199"/>
        <v>0</v>
      </c>
    </row>
    <row r="532" spans="1:18" ht="14.25" customHeight="1" x14ac:dyDescent="0.25">
      <c r="A532" s="157" t="s">
        <v>398</v>
      </c>
      <c r="B532" s="71" t="s">
        <v>900</v>
      </c>
      <c r="C532" s="120"/>
      <c r="D532" s="11">
        <v>391</v>
      </c>
      <c r="E532" s="226">
        <f t="shared" si="191"/>
        <v>0</v>
      </c>
      <c r="F532" s="227">
        <f t="shared" si="192"/>
        <v>51.150895140664964</v>
      </c>
      <c r="G532" s="226">
        <f t="shared" si="201"/>
        <v>54.436581382689177</v>
      </c>
      <c r="H532" s="12">
        <f t="shared" si="202"/>
        <v>27.218290691344588</v>
      </c>
      <c r="I532" s="16">
        <v>5.9</v>
      </c>
      <c r="J532" s="13">
        <f t="shared" si="193"/>
        <v>0</v>
      </c>
      <c r="K532" s="32">
        <f t="shared" si="194"/>
        <v>677.96610169491521</v>
      </c>
      <c r="L532" s="70">
        <f>IF(K532=9999,99.9,D532/I532)</f>
        <v>66.271186440677965</v>
      </c>
      <c r="M532" s="14">
        <v>3.5</v>
      </c>
      <c r="N532" s="15">
        <f t="shared" si="195"/>
        <v>0</v>
      </c>
      <c r="O532" s="151">
        <f t="shared" si="196"/>
        <v>400</v>
      </c>
      <c r="P532" s="143">
        <f t="shared" si="197"/>
        <v>111.71428571428571</v>
      </c>
      <c r="Q532" s="11">
        <f t="shared" si="198"/>
        <v>183.7</v>
      </c>
      <c r="R532" s="12">
        <f t="shared" si="199"/>
        <v>0</v>
      </c>
    </row>
    <row r="533" spans="1:18" ht="14.25" customHeight="1" x14ac:dyDescent="0.25">
      <c r="A533" s="157" t="s">
        <v>1029</v>
      </c>
      <c r="B533" s="71" t="s">
        <v>900</v>
      </c>
      <c r="C533" s="120"/>
      <c r="D533" s="11">
        <v>358</v>
      </c>
      <c r="E533" s="226">
        <f t="shared" si="191"/>
        <v>0</v>
      </c>
      <c r="F533" s="227">
        <f t="shared" si="192"/>
        <v>55.865921787709496</v>
      </c>
      <c r="G533" s="226">
        <f t="shared" si="201"/>
        <v>68.119891008174378</v>
      </c>
      <c r="H533" s="12">
        <f t="shared" si="202"/>
        <v>34.059945504087189</v>
      </c>
      <c r="I533" s="16">
        <v>16.100000000000001</v>
      </c>
      <c r="J533" s="13">
        <f t="shared" si="193"/>
        <v>0</v>
      </c>
      <c r="K533" s="32">
        <f t="shared" si="194"/>
        <v>248.44720496894408</v>
      </c>
      <c r="L533" s="70">
        <f>IF(K533=9999,99.9,D533/I533)</f>
        <v>22.236024844720497</v>
      </c>
      <c r="M533" s="14">
        <v>6.4</v>
      </c>
      <c r="N533" s="15">
        <f t="shared" si="195"/>
        <v>0</v>
      </c>
      <c r="O533" s="151">
        <f t="shared" si="196"/>
        <v>218.75</v>
      </c>
      <c r="P533" s="143">
        <f t="shared" si="197"/>
        <v>55.9375</v>
      </c>
      <c r="Q533" s="11">
        <f t="shared" si="198"/>
        <v>146.80000000000001</v>
      </c>
      <c r="R533" s="12">
        <f t="shared" si="199"/>
        <v>0</v>
      </c>
    </row>
    <row r="534" spans="1:18" ht="14.25" customHeight="1" x14ac:dyDescent="0.25">
      <c r="A534" s="157" t="s">
        <v>346</v>
      </c>
      <c r="B534" s="71" t="s">
        <v>900</v>
      </c>
      <c r="C534" s="120"/>
      <c r="D534" s="11">
        <v>382</v>
      </c>
      <c r="E534" s="226">
        <f t="shared" si="191"/>
        <v>0</v>
      </c>
      <c r="F534" s="227">
        <f t="shared" si="192"/>
        <v>52.356020942408378</v>
      </c>
      <c r="G534" s="226">
        <f t="shared" si="201"/>
        <v>52.576235541535233</v>
      </c>
      <c r="H534" s="12">
        <f t="shared" si="202"/>
        <v>26.288117770767617</v>
      </c>
      <c r="I534" s="16">
        <v>0.4</v>
      </c>
      <c r="J534" s="13">
        <f t="shared" si="193"/>
        <v>0</v>
      </c>
      <c r="K534" s="32">
        <f t="shared" si="194"/>
        <v>9999</v>
      </c>
      <c r="L534" s="70">
        <f>IF(K534=9999,99.9,D534/I534)</f>
        <v>99.9</v>
      </c>
      <c r="M534" s="14">
        <v>0</v>
      </c>
      <c r="N534" s="15">
        <f t="shared" si="195"/>
        <v>0</v>
      </c>
      <c r="O534" s="151" t="str">
        <f t="shared" si="196"/>
        <v/>
      </c>
      <c r="P534" s="143" t="str">
        <f t="shared" si="197"/>
        <v/>
      </c>
      <c r="Q534" s="11">
        <f t="shared" si="198"/>
        <v>190.2</v>
      </c>
      <c r="R534" s="12">
        <f t="shared" si="199"/>
        <v>0</v>
      </c>
    </row>
    <row r="535" spans="1:18" ht="14.25" customHeight="1" x14ac:dyDescent="0.25">
      <c r="A535" s="157" t="s">
        <v>1077</v>
      </c>
      <c r="B535" s="71" t="s">
        <v>900</v>
      </c>
      <c r="C535" s="120"/>
      <c r="D535" s="11">
        <v>390</v>
      </c>
      <c r="E535" s="226">
        <f t="shared" si="191"/>
        <v>0</v>
      </c>
      <c r="F535" s="227">
        <f t="shared" si="192"/>
        <v>51.282051282051277</v>
      </c>
      <c r="G535" s="226">
        <f t="shared" si="201"/>
        <v>51.282051282051277</v>
      </c>
      <c r="H535" s="12">
        <f t="shared" si="202"/>
        <v>25.641025641025639</v>
      </c>
      <c r="I535" s="16">
        <v>0</v>
      </c>
      <c r="J535" s="13">
        <f t="shared" si="193"/>
        <v>0</v>
      </c>
      <c r="K535" s="32" t="str">
        <f t="shared" si="194"/>
        <v/>
      </c>
      <c r="L535" s="70"/>
      <c r="M535" s="14">
        <v>0</v>
      </c>
      <c r="N535" s="15">
        <f t="shared" si="195"/>
        <v>0</v>
      </c>
      <c r="O535" s="151" t="str">
        <f t="shared" si="196"/>
        <v/>
      </c>
      <c r="P535" s="143" t="str">
        <f t="shared" si="197"/>
        <v/>
      </c>
      <c r="Q535" s="11">
        <f t="shared" si="198"/>
        <v>195</v>
      </c>
      <c r="R535" s="12">
        <f t="shared" si="199"/>
        <v>0</v>
      </c>
    </row>
    <row r="536" spans="1:18" ht="14.25" customHeight="1" x14ac:dyDescent="0.25">
      <c r="A536" s="157" t="s">
        <v>406</v>
      </c>
      <c r="B536" s="71" t="s">
        <v>900</v>
      </c>
      <c r="C536" s="120"/>
      <c r="D536" s="11">
        <v>547</v>
      </c>
      <c r="E536" s="226">
        <f t="shared" si="191"/>
        <v>0</v>
      </c>
      <c r="F536" s="227">
        <f t="shared" si="192"/>
        <v>36.563071297989033</v>
      </c>
      <c r="G536" s="226">
        <f t="shared" si="201"/>
        <v>38.834951456310677</v>
      </c>
      <c r="H536" s="12">
        <f t="shared" si="202"/>
        <v>19.417475728155338</v>
      </c>
      <c r="I536" s="16">
        <v>8</v>
      </c>
      <c r="J536" s="13">
        <f t="shared" si="193"/>
        <v>0</v>
      </c>
      <c r="K536" s="32">
        <f t="shared" si="194"/>
        <v>500</v>
      </c>
      <c r="L536" s="70">
        <f t="shared" ref="L536:L547" si="203">IF(K536=9999,99.9,D536/I536)</f>
        <v>68.375</v>
      </c>
      <c r="M536" s="14">
        <v>0.8</v>
      </c>
      <c r="N536" s="15">
        <f t="shared" si="195"/>
        <v>0</v>
      </c>
      <c r="O536" s="151">
        <f t="shared" si="196"/>
        <v>1750</v>
      </c>
      <c r="P536" s="143">
        <f t="shared" si="197"/>
        <v>683.75</v>
      </c>
      <c r="Q536" s="11">
        <f t="shared" si="198"/>
        <v>257.5</v>
      </c>
      <c r="R536" s="12">
        <f t="shared" si="199"/>
        <v>0</v>
      </c>
    </row>
    <row r="537" spans="1:18" ht="14.25" customHeight="1" x14ac:dyDescent="0.25">
      <c r="A537" s="157" t="s">
        <v>407</v>
      </c>
      <c r="B537" s="71" t="s">
        <v>900</v>
      </c>
      <c r="C537" s="120"/>
      <c r="D537" s="11">
        <v>538</v>
      </c>
      <c r="E537" s="226">
        <f t="shared" si="191"/>
        <v>0</v>
      </c>
      <c r="F537" s="227">
        <f t="shared" si="192"/>
        <v>37.174721189591075</v>
      </c>
      <c r="G537" s="226">
        <f t="shared" si="201"/>
        <v>39.904229848363926</v>
      </c>
      <c r="H537" s="12">
        <f t="shared" si="202"/>
        <v>19.952114924181963</v>
      </c>
      <c r="I537" s="16">
        <v>9.1999999999999993</v>
      </c>
      <c r="J537" s="13">
        <f t="shared" si="193"/>
        <v>0</v>
      </c>
      <c r="K537" s="32">
        <f t="shared" si="194"/>
        <v>434.78260869565224</v>
      </c>
      <c r="L537" s="70">
        <f t="shared" si="203"/>
        <v>58.478260869565219</v>
      </c>
      <c r="M537" s="14">
        <v>0.8</v>
      </c>
      <c r="N537" s="15">
        <f t="shared" si="195"/>
        <v>0</v>
      </c>
      <c r="O537" s="151">
        <f t="shared" si="196"/>
        <v>1750</v>
      </c>
      <c r="P537" s="143">
        <f t="shared" si="197"/>
        <v>672.5</v>
      </c>
      <c r="Q537" s="11">
        <f t="shared" si="198"/>
        <v>250.6</v>
      </c>
      <c r="R537" s="12">
        <f t="shared" si="199"/>
        <v>0</v>
      </c>
    </row>
    <row r="538" spans="1:18" ht="14.25" customHeight="1" x14ac:dyDescent="0.25">
      <c r="A538" s="157" t="s">
        <v>408</v>
      </c>
      <c r="B538" s="71" t="s">
        <v>900</v>
      </c>
      <c r="C538" s="120"/>
      <c r="D538" s="11">
        <v>558</v>
      </c>
      <c r="E538" s="226">
        <f t="shared" si="191"/>
        <v>0</v>
      </c>
      <c r="F538" s="227">
        <f t="shared" si="192"/>
        <v>35.842293906810035</v>
      </c>
      <c r="G538" s="226">
        <f t="shared" si="201"/>
        <v>38.226299694189599</v>
      </c>
      <c r="H538" s="12">
        <f t="shared" si="202"/>
        <v>19.1131498470948</v>
      </c>
      <c r="I538" s="16">
        <v>8.6999999999999993</v>
      </c>
      <c r="J538" s="13">
        <f t="shared" si="193"/>
        <v>0</v>
      </c>
      <c r="K538" s="32">
        <f t="shared" si="194"/>
        <v>459.77011494252878</v>
      </c>
      <c r="L538" s="70">
        <f t="shared" si="203"/>
        <v>64.137931034482762</v>
      </c>
      <c r="M538" s="14">
        <v>1.4</v>
      </c>
      <c r="N538" s="15">
        <f t="shared" si="195"/>
        <v>0</v>
      </c>
      <c r="O538" s="151">
        <f t="shared" si="196"/>
        <v>1000</v>
      </c>
      <c r="P538" s="143">
        <f t="shared" si="197"/>
        <v>398.57142857142861</v>
      </c>
      <c r="Q538" s="11">
        <f t="shared" si="198"/>
        <v>261.60000000000002</v>
      </c>
      <c r="R538" s="12">
        <f t="shared" si="199"/>
        <v>0</v>
      </c>
    </row>
    <row r="539" spans="1:18" ht="14.25" customHeight="1" x14ac:dyDescent="0.25">
      <c r="A539" s="157" t="s">
        <v>409</v>
      </c>
      <c r="B539" s="71" t="s">
        <v>900</v>
      </c>
      <c r="C539" s="120"/>
      <c r="D539" s="11">
        <v>397</v>
      </c>
      <c r="E539" s="226">
        <f t="shared" si="191"/>
        <v>0</v>
      </c>
      <c r="F539" s="227">
        <f t="shared" si="192"/>
        <v>50.377833753148614</v>
      </c>
      <c r="G539" s="226">
        <f t="shared" si="201"/>
        <v>53.333333333333336</v>
      </c>
      <c r="H539" s="12">
        <f t="shared" si="202"/>
        <v>26.666666666666668</v>
      </c>
      <c r="I539" s="16">
        <v>5.5</v>
      </c>
      <c r="J539" s="13">
        <f t="shared" si="193"/>
        <v>0</v>
      </c>
      <c r="K539" s="32">
        <f t="shared" si="194"/>
        <v>727.27272727272725</v>
      </c>
      <c r="L539" s="70">
        <f t="shared" si="203"/>
        <v>72.181818181818187</v>
      </c>
      <c r="M539" s="14">
        <v>5.8</v>
      </c>
      <c r="N539" s="15">
        <f t="shared" si="195"/>
        <v>0</v>
      </c>
      <c r="O539" s="151">
        <f t="shared" si="196"/>
        <v>241.37931034482759</v>
      </c>
      <c r="P539" s="143">
        <f t="shared" si="197"/>
        <v>68.448275862068968</v>
      </c>
      <c r="Q539" s="11">
        <f t="shared" si="198"/>
        <v>187.5</v>
      </c>
      <c r="R539" s="12">
        <f t="shared" si="199"/>
        <v>0</v>
      </c>
    </row>
    <row r="540" spans="1:18" ht="14.25" customHeight="1" x14ac:dyDescent="0.25">
      <c r="A540" s="157" t="s">
        <v>410</v>
      </c>
      <c r="B540" s="71" t="s">
        <v>900</v>
      </c>
      <c r="C540" s="120"/>
      <c r="D540" s="11">
        <v>509</v>
      </c>
      <c r="E540" s="226">
        <f t="shared" si="191"/>
        <v>0</v>
      </c>
      <c r="F540" s="227">
        <f t="shared" si="192"/>
        <v>39.292730844793709</v>
      </c>
      <c r="G540" s="226">
        <f t="shared" si="201"/>
        <v>41.00041000410004</v>
      </c>
      <c r="H540" s="12">
        <f t="shared" si="202"/>
        <v>20.50020500205002</v>
      </c>
      <c r="I540" s="16">
        <v>5.3</v>
      </c>
      <c r="J540" s="13">
        <f t="shared" si="193"/>
        <v>0</v>
      </c>
      <c r="K540" s="32">
        <f t="shared" si="194"/>
        <v>754.71698113207549</v>
      </c>
      <c r="L540" s="70">
        <f t="shared" si="203"/>
        <v>96.037735849056602</v>
      </c>
      <c r="M540" s="14">
        <v>15</v>
      </c>
      <c r="N540" s="15">
        <f t="shared" si="195"/>
        <v>0</v>
      </c>
      <c r="O540" s="151">
        <f t="shared" si="196"/>
        <v>93.333333333333329</v>
      </c>
      <c r="P540" s="143">
        <f t="shared" si="197"/>
        <v>33.93333333333333</v>
      </c>
      <c r="Q540" s="11">
        <f t="shared" si="198"/>
        <v>243.9</v>
      </c>
      <c r="R540" s="12">
        <f t="shared" si="199"/>
        <v>0</v>
      </c>
    </row>
    <row r="541" spans="1:18" ht="14.25" customHeight="1" x14ac:dyDescent="0.25">
      <c r="A541" s="157" t="s">
        <v>311</v>
      </c>
      <c r="B541" s="71" t="s">
        <v>900</v>
      </c>
      <c r="C541" s="120"/>
      <c r="D541" s="11">
        <v>361</v>
      </c>
      <c r="E541" s="226">
        <f t="shared" si="191"/>
        <v>0</v>
      </c>
      <c r="F541" s="227">
        <f t="shared" si="192"/>
        <v>55.4016620498615</v>
      </c>
      <c r="G541" s="226">
        <f t="shared" si="201"/>
        <v>58.377116170461171</v>
      </c>
      <c r="H541" s="12">
        <f t="shared" si="202"/>
        <v>29.188558085230586</v>
      </c>
      <c r="I541" s="16">
        <v>4.5999999999999996</v>
      </c>
      <c r="J541" s="13">
        <f t="shared" si="193"/>
        <v>0</v>
      </c>
      <c r="K541" s="32">
        <f t="shared" si="194"/>
        <v>869.56521739130449</v>
      </c>
      <c r="L541" s="70">
        <f t="shared" si="203"/>
        <v>78.478260869565219</v>
      </c>
      <c r="M541" s="14">
        <v>1.2</v>
      </c>
      <c r="N541" s="15">
        <f t="shared" si="195"/>
        <v>0</v>
      </c>
      <c r="O541" s="151">
        <f t="shared" si="196"/>
        <v>1166.6666666666667</v>
      </c>
      <c r="P541" s="143">
        <f t="shared" si="197"/>
        <v>300.83333333333337</v>
      </c>
      <c r="Q541" s="11">
        <f t="shared" si="198"/>
        <v>171.3</v>
      </c>
      <c r="R541" s="12">
        <f t="shared" si="199"/>
        <v>0</v>
      </c>
    </row>
    <row r="542" spans="1:18" ht="14.25" customHeight="1" x14ac:dyDescent="0.25">
      <c r="A542" s="157" t="s">
        <v>530</v>
      </c>
      <c r="B542" s="71" t="s">
        <v>900</v>
      </c>
      <c r="C542" s="120"/>
      <c r="D542" s="11">
        <v>495</v>
      </c>
      <c r="E542" s="226">
        <f t="shared" si="191"/>
        <v>0</v>
      </c>
      <c r="F542" s="227">
        <f t="shared" si="192"/>
        <v>40.404040404040401</v>
      </c>
      <c r="G542" s="226">
        <f t="shared" si="201"/>
        <v>44.072278536800354</v>
      </c>
      <c r="H542" s="12">
        <f t="shared" si="202"/>
        <v>22.036139268400177</v>
      </c>
      <c r="I542" s="16">
        <v>10.3</v>
      </c>
      <c r="J542" s="13">
        <f t="shared" si="193"/>
        <v>0</v>
      </c>
      <c r="K542" s="32">
        <f t="shared" si="194"/>
        <v>388.34951456310677</v>
      </c>
      <c r="L542" s="70">
        <f t="shared" si="203"/>
        <v>48.058252427184463</v>
      </c>
      <c r="M542" s="14">
        <v>6.2</v>
      </c>
      <c r="N542" s="15">
        <f t="shared" si="195"/>
        <v>0</v>
      </c>
      <c r="O542" s="151">
        <f t="shared" si="196"/>
        <v>225.8064516129032</v>
      </c>
      <c r="P542" s="143">
        <f t="shared" si="197"/>
        <v>79.838709677419359</v>
      </c>
      <c r="Q542" s="11">
        <f t="shared" si="198"/>
        <v>226.9</v>
      </c>
      <c r="R542" s="12">
        <f t="shared" si="199"/>
        <v>0</v>
      </c>
    </row>
    <row r="543" spans="1:18" ht="14.25" customHeight="1" x14ac:dyDescent="0.25">
      <c r="A543" s="157" t="s">
        <v>362</v>
      </c>
      <c r="B543" s="71" t="s">
        <v>900</v>
      </c>
      <c r="C543" s="120"/>
      <c r="D543" s="11">
        <v>377</v>
      </c>
      <c r="E543" s="226">
        <f t="shared" si="191"/>
        <v>0</v>
      </c>
      <c r="F543" s="227">
        <f t="shared" si="192"/>
        <v>53.050397877984089</v>
      </c>
      <c r="G543" s="226">
        <f t="shared" si="201"/>
        <v>55.772448410485218</v>
      </c>
      <c r="H543" s="12">
        <f t="shared" si="202"/>
        <v>27.886224205242609</v>
      </c>
      <c r="I543" s="16">
        <v>4.5999999999999996</v>
      </c>
      <c r="J543" s="13">
        <f t="shared" si="193"/>
        <v>0</v>
      </c>
      <c r="K543" s="32">
        <f t="shared" si="194"/>
        <v>869.56521739130449</v>
      </c>
      <c r="L543" s="70">
        <f t="shared" si="203"/>
        <v>81.956521739130437</v>
      </c>
      <c r="M543" s="14">
        <v>0.5</v>
      </c>
      <c r="N543" s="15">
        <f t="shared" si="195"/>
        <v>0</v>
      </c>
      <c r="O543" s="151">
        <f t="shared" si="196"/>
        <v>2800</v>
      </c>
      <c r="P543" s="143">
        <f t="shared" si="197"/>
        <v>754</v>
      </c>
      <c r="Q543" s="11">
        <f t="shared" si="198"/>
        <v>179.3</v>
      </c>
      <c r="R543" s="12">
        <f t="shared" si="199"/>
        <v>0</v>
      </c>
    </row>
    <row r="544" spans="1:18" ht="14.25" customHeight="1" x14ac:dyDescent="0.25">
      <c r="A544" s="157" t="s">
        <v>361</v>
      </c>
      <c r="B544" s="71" t="s">
        <v>900</v>
      </c>
      <c r="C544" s="120"/>
      <c r="D544" s="11">
        <v>609</v>
      </c>
      <c r="E544" s="226">
        <f t="shared" si="191"/>
        <v>0</v>
      </c>
      <c r="F544" s="227">
        <f t="shared" si="192"/>
        <v>32.840722495894909</v>
      </c>
      <c r="G544" s="226">
        <f t="shared" si="201"/>
        <v>40.933278755628322</v>
      </c>
      <c r="H544" s="12">
        <f t="shared" si="202"/>
        <v>20.466639377814161</v>
      </c>
      <c r="I544" s="16">
        <v>30.1</v>
      </c>
      <c r="J544" s="13">
        <f t="shared" si="193"/>
        <v>0</v>
      </c>
      <c r="K544" s="32">
        <f t="shared" si="194"/>
        <v>132.89036544850498</v>
      </c>
      <c r="L544" s="70">
        <f t="shared" si="203"/>
        <v>20.232558139534884</v>
      </c>
      <c r="M544" s="14">
        <v>7</v>
      </c>
      <c r="N544" s="15">
        <f t="shared" si="195"/>
        <v>0</v>
      </c>
      <c r="O544" s="151">
        <f t="shared" si="196"/>
        <v>200</v>
      </c>
      <c r="P544" s="143">
        <f t="shared" si="197"/>
        <v>87</v>
      </c>
      <c r="Q544" s="11">
        <f t="shared" si="198"/>
        <v>244.3</v>
      </c>
      <c r="R544" s="12">
        <f t="shared" si="199"/>
        <v>0</v>
      </c>
    </row>
    <row r="545" spans="1:18" ht="14.25" customHeight="1" x14ac:dyDescent="0.25">
      <c r="A545" s="157" t="s">
        <v>347</v>
      </c>
      <c r="B545" s="71" t="s">
        <v>900</v>
      </c>
      <c r="C545" s="120"/>
      <c r="D545" s="11">
        <v>548</v>
      </c>
      <c r="E545" s="226">
        <f t="shared" si="191"/>
        <v>0</v>
      </c>
      <c r="F545" s="227">
        <f t="shared" si="192"/>
        <v>36.496350364963504</v>
      </c>
      <c r="G545" s="226">
        <f t="shared" si="201"/>
        <v>38.226299694189599</v>
      </c>
      <c r="H545" s="12">
        <f t="shared" si="202"/>
        <v>19.1131498470948</v>
      </c>
      <c r="I545" s="16">
        <v>6.2</v>
      </c>
      <c r="J545" s="13">
        <f t="shared" si="193"/>
        <v>0</v>
      </c>
      <c r="K545" s="32">
        <f t="shared" si="194"/>
        <v>645.16129032258061</v>
      </c>
      <c r="L545" s="70">
        <f t="shared" si="203"/>
        <v>88.387096774193552</v>
      </c>
      <c r="M545" s="14">
        <v>1.1000000000000001</v>
      </c>
      <c r="N545" s="15">
        <f t="shared" si="195"/>
        <v>0</v>
      </c>
      <c r="O545" s="151">
        <f t="shared" si="196"/>
        <v>1272.7272727272727</v>
      </c>
      <c r="P545" s="143">
        <f t="shared" si="197"/>
        <v>498.18181818181813</v>
      </c>
      <c r="Q545" s="11">
        <f t="shared" si="198"/>
        <v>261.60000000000002</v>
      </c>
      <c r="R545" s="12">
        <f t="shared" si="199"/>
        <v>0</v>
      </c>
    </row>
    <row r="546" spans="1:18" ht="14.25" customHeight="1" x14ac:dyDescent="0.25">
      <c r="A546" s="157" t="s">
        <v>364</v>
      </c>
      <c r="B546" s="71" t="s">
        <v>900</v>
      </c>
      <c r="C546" s="120"/>
      <c r="D546" s="11">
        <v>444</v>
      </c>
      <c r="E546" s="226">
        <f t="shared" si="191"/>
        <v>0</v>
      </c>
      <c r="F546" s="227">
        <f t="shared" si="192"/>
        <v>45.045045045045043</v>
      </c>
      <c r="G546" s="226">
        <f t="shared" si="201"/>
        <v>48.07692307692308</v>
      </c>
      <c r="H546" s="12">
        <f t="shared" si="202"/>
        <v>24.03846153846154</v>
      </c>
      <c r="I546" s="16">
        <v>7</v>
      </c>
      <c r="J546" s="13">
        <f t="shared" ref="J546:J577" si="204">I546*($C546/100)</f>
        <v>0</v>
      </c>
      <c r="K546" s="32">
        <f t="shared" ref="K546:K577" si="205">IF(I546=0,"",IF(((((40-$I$2)/I546)*100))&gt;9999,9999,(((40-$I$2)/I546)*100)))</f>
        <v>571.42857142857144</v>
      </c>
      <c r="L546" s="70">
        <f t="shared" si="203"/>
        <v>63.428571428571431</v>
      </c>
      <c r="M546" s="14">
        <v>2.1</v>
      </c>
      <c r="N546" s="15">
        <f t="shared" ref="N546:N577" si="206">M546*($C546/100)</f>
        <v>0</v>
      </c>
      <c r="O546" s="151">
        <f t="shared" ref="O546:O577" si="207">IF(M546=0,"",IF(((((14-$M$2)/M546)*100))&gt;9999,"",(((14-$M$2)/M546)*100)))</f>
        <v>666.66666666666663</v>
      </c>
      <c r="P546" s="143">
        <f t="shared" ref="P546:P577" si="208">IF(O546="","",D546/M546)</f>
        <v>211.42857142857142</v>
      </c>
      <c r="Q546" s="11">
        <f t="shared" ref="Q546:Q577" si="209">(D546-(I546*4))/2</f>
        <v>208</v>
      </c>
      <c r="R546" s="12">
        <f t="shared" ref="R546:R577" si="210">(E546-(J546*4))/2</f>
        <v>0</v>
      </c>
    </row>
    <row r="547" spans="1:18" ht="14.25" customHeight="1" x14ac:dyDescent="0.25">
      <c r="A547" s="157" t="s">
        <v>411</v>
      </c>
      <c r="B547" s="71" t="s">
        <v>900</v>
      </c>
      <c r="C547" s="120"/>
      <c r="D547" s="11">
        <v>362</v>
      </c>
      <c r="E547" s="226">
        <f t="shared" si="191"/>
        <v>0</v>
      </c>
      <c r="F547" s="227">
        <f t="shared" si="192"/>
        <v>55.248618784530393</v>
      </c>
      <c r="G547" s="226">
        <f t="shared" si="201"/>
        <v>58.892815076560659</v>
      </c>
      <c r="H547" s="12">
        <f t="shared" si="202"/>
        <v>29.446407538280329</v>
      </c>
      <c r="I547" s="16">
        <v>5.6</v>
      </c>
      <c r="J547" s="13">
        <f t="shared" si="204"/>
        <v>0</v>
      </c>
      <c r="K547" s="32">
        <f t="shared" si="205"/>
        <v>714.28571428571433</v>
      </c>
      <c r="L547" s="70">
        <f t="shared" si="203"/>
        <v>64.642857142857153</v>
      </c>
      <c r="M547" s="14">
        <v>3</v>
      </c>
      <c r="N547" s="15">
        <f t="shared" si="206"/>
        <v>0</v>
      </c>
      <c r="O547" s="151">
        <f t="shared" si="207"/>
        <v>466.66666666666669</v>
      </c>
      <c r="P547" s="143">
        <f t="shared" si="208"/>
        <v>120.66666666666667</v>
      </c>
      <c r="Q547" s="11">
        <f t="shared" si="209"/>
        <v>169.8</v>
      </c>
      <c r="R547" s="12">
        <f t="shared" si="210"/>
        <v>0</v>
      </c>
    </row>
    <row r="548" spans="1:18" ht="14.25" customHeight="1" x14ac:dyDescent="0.25">
      <c r="A548" s="157" t="s">
        <v>1115</v>
      </c>
      <c r="B548" s="71" t="s">
        <v>900</v>
      </c>
      <c r="C548" s="120"/>
      <c r="D548" s="11">
        <v>259</v>
      </c>
      <c r="E548" s="226">
        <f t="shared" si="191"/>
        <v>0</v>
      </c>
      <c r="F548" s="227">
        <f t="shared" si="192"/>
        <v>77.220077220077215</v>
      </c>
      <c r="G548" s="226">
        <f t="shared" si="201"/>
        <v>78.431372549019613</v>
      </c>
      <c r="H548" s="12">
        <f t="shared" si="202"/>
        <v>39.215686274509807</v>
      </c>
      <c r="I548" s="16">
        <v>1</v>
      </c>
      <c r="J548" s="13">
        <f t="shared" si="204"/>
        <v>0</v>
      </c>
      <c r="K548" s="32">
        <f t="shared" si="205"/>
        <v>4000</v>
      </c>
      <c r="L548" s="70">
        <v>99.9</v>
      </c>
      <c r="M548" s="14">
        <v>3.2</v>
      </c>
      <c r="N548" s="15">
        <f t="shared" si="206"/>
        <v>0</v>
      </c>
      <c r="O548" s="151">
        <f t="shared" si="207"/>
        <v>437.5</v>
      </c>
      <c r="P548" s="143">
        <f t="shared" si="208"/>
        <v>80.9375</v>
      </c>
      <c r="Q548" s="11">
        <f t="shared" si="209"/>
        <v>127.5</v>
      </c>
      <c r="R548" s="12">
        <f t="shared" si="210"/>
        <v>0</v>
      </c>
    </row>
    <row r="549" spans="1:18" ht="14.25" customHeight="1" x14ac:dyDescent="0.25">
      <c r="A549" s="157" t="s">
        <v>312</v>
      </c>
      <c r="B549" s="71" t="s">
        <v>900</v>
      </c>
      <c r="C549" s="120"/>
      <c r="D549" s="11">
        <v>444</v>
      </c>
      <c r="E549" s="226">
        <f t="shared" si="191"/>
        <v>0</v>
      </c>
      <c r="F549" s="227">
        <f t="shared" si="192"/>
        <v>45.045045045045043</v>
      </c>
      <c r="G549" s="226">
        <f t="shared" si="201"/>
        <v>48.309178743961354</v>
      </c>
      <c r="H549" s="12">
        <f t="shared" si="202"/>
        <v>24.154589371980677</v>
      </c>
      <c r="I549" s="16">
        <v>7.5</v>
      </c>
      <c r="J549" s="13">
        <f t="shared" si="204"/>
        <v>0</v>
      </c>
      <c r="K549" s="32">
        <f t="shared" si="205"/>
        <v>533.33333333333326</v>
      </c>
      <c r="L549" s="70">
        <f t="shared" ref="L549:L566" si="211">IF(K549=9999,99.9,D549/I549)</f>
        <v>59.2</v>
      </c>
      <c r="M549" s="14">
        <v>1.4</v>
      </c>
      <c r="N549" s="15">
        <f t="shared" si="206"/>
        <v>0</v>
      </c>
      <c r="O549" s="151">
        <f t="shared" si="207"/>
        <v>1000</v>
      </c>
      <c r="P549" s="143">
        <f t="shared" si="208"/>
        <v>317.14285714285717</v>
      </c>
      <c r="Q549" s="11">
        <f t="shared" si="209"/>
        <v>207</v>
      </c>
      <c r="R549" s="12">
        <f t="shared" si="210"/>
        <v>0</v>
      </c>
    </row>
    <row r="550" spans="1:18" ht="14.25" customHeight="1" x14ac:dyDescent="0.25">
      <c r="A550" s="157" t="s">
        <v>531</v>
      </c>
      <c r="B550" s="71" t="s">
        <v>900</v>
      </c>
      <c r="C550" s="120"/>
      <c r="D550" s="11">
        <v>576</v>
      </c>
      <c r="E550" s="226">
        <f t="shared" si="191"/>
        <v>0</v>
      </c>
      <c r="F550" s="227">
        <f t="shared" si="192"/>
        <v>34.722222222222221</v>
      </c>
      <c r="G550" s="226">
        <f t="shared" si="201"/>
        <v>36.390101892285301</v>
      </c>
      <c r="H550" s="12">
        <f t="shared" si="202"/>
        <v>18.195050946142651</v>
      </c>
      <c r="I550" s="16">
        <v>6.6</v>
      </c>
      <c r="J550" s="13">
        <f t="shared" si="204"/>
        <v>0</v>
      </c>
      <c r="K550" s="32">
        <f t="shared" si="205"/>
        <v>606.06060606060601</v>
      </c>
      <c r="L550" s="70">
        <f t="shared" si="211"/>
        <v>87.27272727272728</v>
      </c>
      <c r="M550" s="14">
        <v>4.9000000000000004</v>
      </c>
      <c r="N550" s="15">
        <f t="shared" si="206"/>
        <v>0</v>
      </c>
      <c r="O550" s="151">
        <f t="shared" si="207"/>
        <v>285.71428571428567</v>
      </c>
      <c r="P550" s="143">
        <f t="shared" si="208"/>
        <v>117.55102040816325</v>
      </c>
      <c r="Q550" s="11">
        <f t="shared" si="209"/>
        <v>274.8</v>
      </c>
      <c r="R550" s="12">
        <f t="shared" si="210"/>
        <v>0</v>
      </c>
    </row>
    <row r="551" spans="1:18" ht="14.25" customHeight="1" x14ac:dyDescent="0.25">
      <c r="A551" s="157" t="s">
        <v>415</v>
      </c>
      <c r="B551" s="71" t="s">
        <v>900</v>
      </c>
      <c r="C551" s="120"/>
      <c r="D551" s="11">
        <v>478</v>
      </c>
      <c r="E551" s="226">
        <f t="shared" si="191"/>
        <v>0</v>
      </c>
      <c r="F551" s="227">
        <f t="shared" si="192"/>
        <v>41.841004184100413</v>
      </c>
      <c r="G551" s="226">
        <f t="shared" si="201"/>
        <v>44.130626654898499</v>
      </c>
      <c r="H551" s="12">
        <f t="shared" si="202"/>
        <v>22.06531332744925</v>
      </c>
      <c r="I551" s="16">
        <v>6.2</v>
      </c>
      <c r="J551" s="13">
        <f t="shared" si="204"/>
        <v>0</v>
      </c>
      <c r="K551" s="32">
        <f t="shared" si="205"/>
        <v>645.16129032258061</v>
      </c>
      <c r="L551" s="70">
        <f t="shared" si="211"/>
        <v>77.096774193548384</v>
      </c>
      <c r="M551" s="14">
        <v>3.3</v>
      </c>
      <c r="N551" s="15">
        <f t="shared" si="206"/>
        <v>0</v>
      </c>
      <c r="O551" s="151">
        <f t="shared" si="207"/>
        <v>424.24242424242425</v>
      </c>
      <c r="P551" s="143">
        <f t="shared" si="208"/>
        <v>144.84848484848484</v>
      </c>
      <c r="Q551" s="11">
        <f t="shared" si="209"/>
        <v>226.6</v>
      </c>
      <c r="R551" s="12">
        <f t="shared" si="210"/>
        <v>0</v>
      </c>
    </row>
    <row r="552" spans="1:18" ht="14.25" customHeight="1" x14ac:dyDescent="0.25">
      <c r="A552" s="157" t="s">
        <v>412</v>
      </c>
      <c r="B552" s="71" t="s">
        <v>900</v>
      </c>
      <c r="C552" s="120"/>
      <c r="D552" s="11">
        <v>491</v>
      </c>
      <c r="E552" s="226">
        <f t="shared" si="191"/>
        <v>0</v>
      </c>
      <c r="F552" s="227">
        <f t="shared" si="192"/>
        <v>40.73319755600815</v>
      </c>
      <c r="G552" s="226">
        <f t="shared" si="201"/>
        <v>43.159257660768233</v>
      </c>
      <c r="H552" s="12">
        <f t="shared" si="202"/>
        <v>21.579628830384117</v>
      </c>
      <c r="I552" s="16">
        <v>6.9</v>
      </c>
      <c r="J552" s="13">
        <f t="shared" si="204"/>
        <v>0</v>
      </c>
      <c r="K552" s="32">
        <f t="shared" si="205"/>
        <v>579.71014492753625</v>
      </c>
      <c r="L552" s="70">
        <f t="shared" si="211"/>
        <v>71.159420289855063</v>
      </c>
      <c r="M552" s="14">
        <v>3.1</v>
      </c>
      <c r="N552" s="15">
        <f t="shared" si="206"/>
        <v>0</v>
      </c>
      <c r="O552" s="151">
        <f t="shared" si="207"/>
        <v>451.61290322580641</v>
      </c>
      <c r="P552" s="143">
        <f t="shared" si="208"/>
        <v>158.38709677419354</v>
      </c>
      <c r="Q552" s="11">
        <f t="shared" si="209"/>
        <v>231.7</v>
      </c>
      <c r="R552" s="12">
        <f t="shared" si="210"/>
        <v>0</v>
      </c>
    </row>
    <row r="553" spans="1:18" ht="14.25" customHeight="1" x14ac:dyDescent="0.25">
      <c r="A553" s="157" t="s">
        <v>416</v>
      </c>
      <c r="B553" s="71" t="s">
        <v>900</v>
      </c>
      <c r="C553" s="120"/>
      <c r="D553" s="11">
        <v>469</v>
      </c>
      <c r="E553" s="226">
        <f t="shared" si="191"/>
        <v>0</v>
      </c>
      <c r="F553" s="227">
        <f t="shared" si="192"/>
        <v>42.643923240938165</v>
      </c>
      <c r="G553" s="226">
        <f t="shared" si="201"/>
        <v>45.065344749887338</v>
      </c>
      <c r="H553" s="12">
        <f t="shared" si="202"/>
        <v>22.532672374943669</v>
      </c>
      <c r="I553" s="16">
        <v>6.3</v>
      </c>
      <c r="J553" s="13">
        <f t="shared" si="204"/>
        <v>0</v>
      </c>
      <c r="K553" s="32">
        <f t="shared" si="205"/>
        <v>634.92063492063494</v>
      </c>
      <c r="L553" s="70">
        <f t="shared" si="211"/>
        <v>74.444444444444443</v>
      </c>
      <c r="M553" s="14">
        <v>4.5999999999999996</v>
      </c>
      <c r="N553" s="15">
        <f t="shared" si="206"/>
        <v>0</v>
      </c>
      <c r="O553" s="151">
        <f t="shared" si="207"/>
        <v>304.34782608695656</v>
      </c>
      <c r="P553" s="143">
        <f t="shared" si="208"/>
        <v>101.95652173913044</v>
      </c>
      <c r="Q553" s="11">
        <f t="shared" si="209"/>
        <v>221.9</v>
      </c>
      <c r="R553" s="12">
        <f t="shared" si="210"/>
        <v>0</v>
      </c>
    </row>
    <row r="554" spans="1:18" ht="14.25" customHeight="1" x14ac:dyDescent="0.25">
      <c r="A554" s="157" t="s">
        <v>417</v>
      </c>
      <c r="B554" s="71" t="s">
        <v>900</v>
      </c>
      <c r="C554" s="120"/>
      <c r="D554" s="11">
        <v>497</v>
      </c>
      <c r="E554" s="226">
        <f t="shared" si="191"/>
        <v>0</v>
      </c>
      <c r="F554" s="227">
        <f t="shared" si="192"/>
        <v>40.241448692152922</v>
      </c>
      <c r="G554" s="226">
        <f t="shared" si="201"/>
        <v>42.571306939123033</v>
      </c>
      <c r="H554" s="12">
        <f t="shared" si="202"/>
        <v>21.285653469561517</v>
      </c>
      <c r="I554" s="16">
        <v>6.8</v>
      </c>
      <c r="J554" s="13">
        <f t="shared" si="204"/>
        <v>0</v>
      </c>
      <c r="K554" s="32">
        <f t="shared" si="205"/>
        <v>588.23529411764707</v>
      </c>
      <c r="L554" s="70">
        <f t="shared" si="211"/>
        <v>73.088235294117652</v>
      </c>
      <c r="M554" s="14">
        <v>3.1</v>
      </c>
      <c r="N554" s="15">
        <f t="shared" si="206"/>
        <v>0</v>
      </c>
      <c r="O554" s="151">
        <f t="shared" si="207"/>
        <v>451.61290322580641</v>
      </c>
      <c r="P554" s="143">
        <f t="shared" si="208"/>
        <v>160.32258064516128</v>
      </c>
      <c r="Q554" s="11">
        <f t="shared" si="209"/>
        <v>234.9</v>
      </c>
      <c r="R554" s="12">
        <f t="shared" si="210"/>
        <v>0</v>
      </c>
    </row>
    <row r="555" spans="1:18" ht="14.25" customHeight="1" x14ac:dyDescent="0.25">
      <c r="A555" s="157" t="s">
        <v>413</v>
      </c>
      <c r="B555" s="71" t="s">
        <v>900</v>
      </c>
      <c r="C555" s="120"/>
      <c r="D555" s="11">
        <v>487</v>
      </c>
      <c r="E555" s="226">
        <f t="shared" si="191"/>
        <v>0</v>
      </c>
      <c r="F555" s="227">
        <f t="shared" si="192"/>
        <v>41.067761806981515</v>
      </c>
      <c r="G555" s="226">
        <f t="shared" si="201"/>
        <v>43.535045711797999</v>
      </c>
      <c r="H555" s="12">
        <f t="shared" si="202"/>
        <v>21.767522855898999</v>
      </c>
      <c r="I555" s="16">
        <v>6.9</v>
      </c>
      <c r="J555" s="13">
        <f t="shared" si="204"/>
        <v>0</v>
      </c>
      <c r="K555" s="32">
        <f t="shared" si="205"/>
        <v>579.71014492753625</v>
      </c>
      <c r="L555" s="70">
        <f t="shared" si="211"/>
        <v>70.579710144927532</v>
      </c>
      <c r="M555" s="14">
        <v>3.1</v>
      </c>
      <c r="N555" s="15">
        <f t="shared" si="206"/>
        <v>0</v>
      </c>
      <c r="O555" s="151">
        <f t="shared" si="207"/>
        <v>451.61290322580641</v>
      </c>
      <c r="P555" s="143">
        <f t="shared" si="208"/>
        <v>157.09677419354838</v>
      </c>
      <c r="Q555" s="11">
        <f t="shared" si="209"/>
        <v>229.7</v>
      </c>
      <c r="R555" s="12">
        <f t="shared" si="210"/>
        <v>0</v>
      </c>
    </row>
    <row r="556" spans="1:18" ht="14.25" customHeight="1" x14ac:dyDescent="0.25">
      <c r="A556" s="157" t="s">
        <v>414</v>
      </c>
      <c r="B556" s="71" t="s">
        <v>900</v>
      </c>
      <c r="C556" s="120"/>
      <c r="D556" s="11">
        <v>427</v>
      </c>
      <c r="E556" s="226">
        <f t="shared" si="191"/>
        <v>0</v>
      </c>
      <c r="F556" s="227">
        <f t="shared" si="192"/>
        <v>46.838407494145201</v>
      </c>
      <c r="G556" s="226">
        <f t="shared" si="201"/>
        <v>51.679586563307488</v>
      </c>
      <c r="H556" s="12">
        <f t="shared" si="202"/>
        <v>25.839793281653744</v>
      </c>
      <c r="I556" s="16">
        <v>10</v>
      </c>
      <c r="J556" s="13">
        <f t="shared" si="204"/>
        <v>0</v>
      </c>
      <c r="K556" s="32">
        <f t="shared" si="205"/>
        <v>400</v>
      </c>
      <c r="L556" s="70">
        <f t="shared" si="211"/>
        <v>42.7</v>
      </c>
      <c r="M556" s="14">
        <v>12.5</v>
      </c>
      <c r="N556" s="15">
        <f t="shared" si="206"/>
        <v>0</v>
      </c>
      <c r="O556" s="151">
        <f t="shared" si="207"/>
        <v>112.00000000000001</v>
      </c>
      <c r="P556" s="143">
        <f t="shared" si="208"/>
        <v>34.159999999999997</v>
      </c>
      <c r="Q556" s="11">
        <f t="shared" si="209"/>
        <v>193.5</v>
      </c>
      <c r="R556" s="12">
        <f t="shared" si="210"/>
        <v>0</v>
      </c>
    </row>
    <row r="557" spans="1:18" ht="14.25" customHeight="1" x14ac:dyDescent="0.25">
      <c r="A557" s="157" t="s">
        <v>418</v>
      </c>
      <c r="B557" s="71" t="s">
        <v>900</v>
      </c>
      <c r="C557" s="120"/>
      <c r="D557" s="11">
        <v>482</v>
      </c>
      <c r="E557" s="226">
        <f t="shared" si="191"/>
        <v>0</v>
      </c>
      <c r="F557" s="227">
        <f t="shared" si="192"/>
        <v>41.49377593360996</v>
      </c>
      <c r="G557" s="226">
        <f t="shared" si="201"/>
        <v>44.091710758377424</v>
      </c>
      <c r="H557" s="12">
        <f t="shared" si="202"/>
        <v>22.045855379188712</v>
      </c>
      <c r="I557" s="16">
        <v>7.1</v>
      </c>
      <c r="J557" s="13">
        <f t="shared" si="204"/>
        <v>0</v>
      </c>
      <c r="K557" s="32">
        <f t="shared" si="205"/>
        <v>563.38028169014092</v>
      </c>
      <c r="L557" s="70">
        <f t="shared" si="211"/>
        <v>67.887323943661968</v>
      </c>
      <c r="M557" s="14">
        <v>3.1</v>
      </c>
      <c r="N557" s="15">
        <f t="shared" si="206"/>
        <v>0</v>
      </c>
      <c r="O557" s="151">
        <f t="shared" si="207"/>
        <v>451.61290322580641</v>
      </c>
      <c r="P557" s="143">
        <f t="shared" si="208"/>
        <v>155.48387096774192</v>
      </c>
      <c r="Q557" s="11">
        <f t="shared" si="209"/>
        <v>226.8</v>
      </c>
      <c r="R557" s="12">
        <f t="shared" si="210"/>
        <v>0</v>
      </c>
    </row>
    <row r="558" spans="1:18" ht="14.25" customHeight="1" x14ac:dyDescent="0.25">
      <c r="A558" s="157" t="s">
        <v>537</v>
      </c>
      <c r="B558" s="71" t="s">
        <v>900</v>
      </c>
      <c r="C558" s="120"/>
      <c r="D558" s="11">
        <v>411</v>
      </c>
      <c r="E558" s="226">
        <f t="shared" si="191"/>
        <v>0</v>
      </c>
      <c r="F558" s="227">
        <f t="shared" si="192"/>
        <v>48.661800486618006</v>
      </c>
      <c r="G558" s="226">
        <f t="shared" si="201"/>
        <v>53.561863952865565</v>
      </c>
      <c r="H558" s="12">
        <f t="shared" si="202"/>
        <v>26.780931976432782</v>
      </c>
      <c r="I558" s="16">
        <v>9.4</v>
      </c>
      <c r="J558" s="13">
        <f t="shared" si="204"/>
        <v>0</v>
      </c>
      <c r="K558" s="32">
        <f t="shared" si="205"/>
        <v>425.531914893617</v>
      </c>
      <c r="L558" s="70">
        <f t="shared" si="211"/>
        <v>43.723404255319146</v>
      </c>
      <c r="M558" s="14">
        <v>3.2</v>
      </c>
      <c r="N558" s="15">
        <f t="shared" si="206"/>
        <v>0</v>
      </c>
      <c r="O558" s="151">
        <f t="shared" si="207"/>
        <v>437.5</v>
      </c>
      <c r="P558" s="143">
        <f t="shared" si="208"/>
        <v>128.4375</v>
      </c>
      <c r="Q558" s="11">
        <f t="shared" si="209"/>
        <v>186.7</v>
      </c>
      <c r="R558" s="12">
        <f t="shared" si="210"/>
        <v>0</v>
      </c>
    </row>
    <row r="559" spans="1:18" ht="14.25" customHeight="1" x14ac:dyDescent="0.25">
      <c r="A559" s="157" t="s">
        <v>532</v>
      </c>
      <c r="B559" s="71" t="s">
        <v>900</v>
      </c>
      <c r="C559" s="120"/>
      <c r="D559" s="11">
        <v>487</v>
      </c>
      <c r="E559" s="226">
        <f t="shared" si="191"/>
        <v>0</v>
      </c>
      <c r="F559" s="227">
        <f t="shared" si="192"/>
        <v>41.067761806981515</v>
      </c>
      <c r="G559" s="226">
        <f t="shared" si="201"/>
        <v>44.38526409232135</v>
      </c>
      <c r="H559" s="12">
        <f t="shared" si="202"/>
        <v>22.192632046160675</v>
      </c>
      <c r="I559" s="16">
        <v>9.1</v>
      </c>
      <c r="J559" s="13">
        <f t="shared" si="204"/>
        <v>0</v>
      </c>
      <c r="K559" s="32">
        <f t="shared" si="205"/>
        <v>439.56043956043959</v>
      </c>
      <c r="L559" s="70">
        <f t="shared" si="211"/>
        <v>53.516483516483518</v>
      </c>
      <c r="M559" s="14">
        <v>5.5</v>
      </c>
      <c r="N559" s="15">
        <f t="shared" si="206"/>
        <v>0</v>
      </c>
      <c r="O559" s="151">
        <f t="shared" si="207"/>
        <v>254.54545454545453</v>
      </c>
      <c r="P559" s="143">
        <f t="shared" si="208"/>
        <v>88.545454545454547</v>
      </c>
      <c r="Q559" s="11">
        <f t="shared" si="209"/>
        <v>225.3</v>
      </c>
      <c r="R559" s="12">
        <f t="shared" si="210"/>
        <v>0</v>
      </c>
    </row>
    <row r="560" spans="1:18" ht="14.25" customHeight="1" x14ac:dyDescent="0.25">
      <c r="A560" s="157" t="s">
        <v>533</v>
      </c>
      <c r="B560" s="71" t="s">
        <v>900</v>
      </c>
      <c r="C560" s="120"/>
      <c r="D560" s="11">
        <v>486</v>
      </c>
      <c r="E560" s="226">
        <f t="shared" si="191"/>
        <v>0</v>
      </c>
      <c r="F560" s="227">
        <f t="shared" si="192"/>
        <v>41.152263374485599</v>
      </c>
      <c r="G560" s="226">
        <f t="shared" si="201"/>
        <v>42.992261392949274</v>
      </c>
      <c r="H560" s="12">
        <f t="shared" si="202"/>
        <v>21.496130696474637</v>
      </c>
      <c r="I560" s="16">
        <v>5.2</v>
      </c>
      <c r="J560" s="13">
        <f t="shared" si="204"/>
        <v>0</v>
      </c>
      <c r="K560" s="32">
        <f t="shared" si="205"/>
        <v>769.23076923076917</v>
      </c>
      <c r="L560" s="70">
        <f t="shared" si="211"/>
        <v>93.461538461538453</v>
      </c>
      <c r="M560" s="14">
        <v>11.2</v>
      </c>
      <c r="N560" s="15">
        <f t="shared" si="206"/>
        <v>0</v>
      </c>
      <c r="O560" s="151">
        <f t="shared" si="207"/>
        <v>125</v>
      </c>
      <c r="P560" s="143">
        <f t="shared" si="208"/>
        <v>43.392857142857146</v>
      </c>
      <c r="Q560" s="11">
        <f t="shared" si="209"/>
        <v>232.6</v>
      </c>
      <c r="R560" s="12">
        <f t="shared" si="210"/>
        <v>0</v>
      </c>
    </row>
    <row r="561" spans="1:18" ht="14.25" customHeight="1" x14ac:dyDescent="0.25">
      <c r="A561" s="157" t="s">
        <v>316</v>
      </c>
      <c r="B561" s="71" t="s">
        <v>900</v>
      </c>
      <c r="C561" s="120"/>
      <c r="D561" s="11">
        <v>353</v>
      </c>
      <c r="E561" s="226">
        <f t="shared" si="191"/>
        <v>0</v>
      </c>
      <c r="F561" s="227">
        <f t="shared" si="192"/>
        <v>56.657223796033996</v>
      </c>
      <c r="G561" s="226">
        <f t="shared" si="201"/>
        <v>62.150403977625857</v>
      </c>
      <c r="H561" s="12">
        <f t="shared" si="202"/>
        <v>31.075201988812928</v>
      </c>
      <c r="I561" s="16">
        <v>7.8</v>
      </c>
      <c r="J561" s="13">
        <f t="shared" si="204"/>
        <v>0</v>
      </c>
      <c r="K561" s="32">
        <f t="shared" si="205"/>
        <v>512.82051282051282</v>
      </c>
      <c r="L561" s="70">
        <f t="shared" si="211"/>
        <v>45.256410256410255</v>
      </c>
      <c r="M561" s="14">
        <v>2.7</v>
      </c>
      <c r="N561" s="15">
        <f t="shared" si="206"/>
        <v>0</v>
      </c>
      <c r="O561" s="151">
        <f t="shared" si="207"/>
        <v>518.51851851851848</v>
      </c>
      <c r="P561" s="143">
        <f t="shared" si="208"/>
        <v>130.74074074074073</v>
      </c>
      <c r="Q561" s="11">
        <f t="shared" si="209"/>
        <v>160.9</v>
      </c>
      <c r="R561" s="12">
        <f t="shared" si="210"/>
        <v>0</v>
      </c>
    </row>
    <row r="562" spans="1:18" ht="14.25" customHeight="1" x14ac:dyDescent="0.25">
      <c r="A562" s="157" t="s">
        <v>348</v>
      </c>
      <c r="B562" s="71" t="s">
        <v>900</v>
      </c>
      <c r="C562" s="120"/>
      <c r="D562" s="11">
        <v>503</v>
      </c>
      <c r="E562" s="226">
        <f t="shared" si="191"/>
        <v>0</v>
      </c>
      <c r="F562" s="227">
        <f t="shared" si="192"/>
        <v>39.761431411530815</v>
      </c>
      <c r="G562" s="226">
        <f t="shared" si="201"/>
        <v>42.462845010615716</v>
      </c>
      <c r="H562" s="12">
        <f t="shared" si="202"/>
        <v>21.231422505307858</v>
      </c>
      <c r="I562" s="16">
        <v>8</v>
      </c>
      <c r="J562" s="13">
        <f t="shared" si="204"/>
        <v>0</v>
      </c>
      <c r="K562" s="32">
        <f t="shared" si="205"/>
        <v>500</v>
      </c>
      <c r="L562" s="70">
        <f t="shared" si="211"/>
        <v>62.875</v>
      </c>
      <c r="M562" s="14">
        <v>6</v>
      </c>
      <c r="N562" s="15">
        <f t="shared" si="206"/>
        <v>0</v>
      </c>
      <c r="O562" s="151">
        <f t="shared" si="207"/>
        <v>233.33333333333334</v>
      </c>
      <c r="P562" s="143">
        <f t="shared" si="208"/>
        <v>83.833333333333329</v>
      </c>
      <c r="Q562" s="11">
        <f t="shared" si="209"/>
        <v>235.5</v>
      </c>
      <c r="R562" s="12">
        <f t="shared" si="210"/>
        <v>0</v>
      </c>
    </row>
    <row r="563" spans="1:18" ht="14.25" customHeight="1" x14ac:dyDescent="0.25">
      <c r="A563" s="157" t="s">
        <v>317</v>
      </c>
      <c r="B563" s="71" t="s">
        <v>900</v>
      </c>
      <c r="C563" s="120"/>
      <c r="D563" s="11">
        <v>283</v>
      </c>
      <c r="E563" s="226">
        <f t="shared" si="191"/>
        <v>0</v>
      </c>
      <c r="F563" s="227">
        <f t="shared" si="192"/>
        <v>70.671378091872796</v>
      </c>
      <c r="G563" s="226">
        <f t="shared" si="201"/>
        <v>77.821011673151759</v>
      </c>
      <c r="H563" s="12">
        <f t="shared" si="202"/>
        <v>38.910505836575879</v>
      </c>
      <c r="I563" s="16">
        <v>6.5</v>
      </c>
      <c r="J563" s="13">
        <f t="shared" si="204"/>
        <v>0</v>
      </c>
      <c r="K563" s="32">
        <f t="shared" si="205"/>
        <v>615.38461538461547</v>
      </c>
      <c r="L563" s="70">
        <f t="shared" si="211"/>
        <v>43.53846153846154</v>
      </c>
      <c r="M563" s="14">
        <v>2.9</v>
      </c>
      <c r="N563" s="15">
        <f t="shared" si="206"/>
        <v>0</v>
      </c>
      <c r="O563" s="151">
        <f t="shared" si="207"/>
        <v>482.75862068965517</v>
      </c>
      <c r="P563" s="143">
        <f t="shared" si="208"/>
        <v>97.58620689655173</v>
      </c>
      <c r="Q563" s="11">
        <f t="shared" si="209"/>
        <v>128.5</v>
      </c>
      <c r="R563" s="12">
        <f t="shared" si="210"/>
        <v>0</v>
      </c>
    </row>
    <row r="564" spans="1:18" ht="14.25" customHeight="1" x14ac:dyDescent="0.25">
      <c r="A564" s="157" t="s">
        <v>1116</v>
      </c>
      <c r="B564" s="71" t="s">
        <v>900</v>
      </c>
      <c r="C564" s="120"/>
      <c r="D564" s="11">
        <v>258</v>
      </c>
      <c r="E564" s="226">
        <f t="shared" si="191"/>
        <v>0</v>
      </c>
      <c r="F564" s="227">
        <f t="shared" si="192"/>
        <v>77.51937984496125</v>
      </c>
      <c r="G564" s="226">
        <f t="shared" si="201"/>
        <v>77.905889685260206</v>
      </c>
      <c r="H564" s="12">
        <f t="shared" si="202"/>
        <v>38.952944842630103</v>
      </c>
      <c r="I564" s="16">
        <v>0.32</v>
      </c>
      <c r="J564" s="13">
        <f t="shared" si="204"/>
        <v>0</v>
      </c>
      <c r="K564" s="32">
        <f t="shared" si="205"/>
        <v>9999</v>
      </c>
      <c r="L564" s="70">
        <f t="shared" si="211"/>
        <v>99.9</v>
      </c>
      <c r="M564" s="14">
        <v>1.2</v>
      </c>
      <c r="N564" s="15">
        <f t="shared" si="206"/>
        <v>0</v>
      </c>
      <c r="O564" s="151">
        <f t="shared" si="207"/>
        <v>1166.6666666666667</v>
      </c>
      <c r="P564" s="143">
        <f t="shared" si="208"/>
        <v>215</v>
      </c>
      <c r="Q564" s="11">
        <f t="shared" si="209"/>
        <v>128.36000000000001</v>
      </c>
      <c r="R564" s="12">
        <f t="shared" si="210"/>
        <v>0</v>
      </c>
    </row>
    <row r="565" spans="1:18" ht="14.25" customHeight="1" x14ac:dyDescent="0.25">
      <c r="A565" s="157" t="s">
        <v>1117</v>
      </c>
      <c r="B565" s="71" t="s">
        <v>900</v>
      </c>
      <c r="C565" s="120"/>
      <c r="D565" s="11">
        <v>34.799999999999997</v>
      </c>
      <c r="E565" s="226">
        <f t="shared" si="191"/>
        <v>0</v>
      </c>
      <c r="F565" s="227">
        <f t="shared" si="192"/>
        <v>574.71264367816093</v>
      </c>
      <c r="G565" s="226">
        <f t="shared" si="201"/>
        <v>625.00000000000011</v>
      </c>
      <c r="H565" s="12">
        <f t="shared" si="202"/>
        <v>312.50000000000006</v>
      </c>
      <c r="I565" s="16">
        <v>0.7</v>
      </c>
      <c r="J565" s="13">
        <f t="shared" si="204"/>
        <v>0</v>
      </c>
      <c r="K565" s="32">
        <f t="shared" si="205"/>
        <v>5714.2857142857147</v>
      </c>
      <c r="L565" s="70">
        <f t="shared" si="211"/>
        <v>49.714285714285715</v>
      </c>
      <c r="M565" s="14">
        <v>2.8</v>
      </c>
      <c r="N565" s="15">
        <f t="shared" si="206"/>
        <v>0</v>
      </c>
      <c r="O565" s="151">
        <f t="shared" si="207"/>
        <v>500</v>
      </c>
      <c r="P565" s="143">
        <f t="shared" si="208"/>
        <v>12.428571428571429</v>
      </c>
      <c r="Q565" s="11">
        <f t="shared" si="209"/>
        <v>15.999999999999998</v>
      </c>
      <c r="R565" s="12">
        <f t="shared" si="210"/>
        <v>0</v>
      </c>
    </row>
    <row r="566" spans="1:18" ht="14.25" customHeight="1" x14ac:dyDescent="0.25">
      <c r="A566" s="157" t="s">
        <v>419</v>
      </c>
      <c r="B566" s="71" t="s">
        <v>900</v>
      </c>
      <c r="C566" s="120"/>
      <c r="D566" s="11">
        <v>251</v>
      </c>
      <c r="E566" s="226">
        <f t="shared" si="191"/>
        <v>0</v>
      </c>
      <c r="F566" s="227">
        <f t="shared" si="192"/>
        <v>79.681274900398407</v>
      </c>
      <c r="G566" s="226">
        <f t="shared" si="201"/>
        <v>80.07687379884689</v>
      </c>
      <c r="H566" s="12">
        <f t="shared" si="202"/>
        <v>40.038436899423445</v>
      </c>
      <c r="I566" s="16">
        <v>0.31</v>
      </c>
      <c r="J566" s="13">
        <f t="shared" si="204"/>
        <v>0</v>
      </c>
      <c r="K566" s="32">
        <f t="shared" si="205"/>
        <v>9999</v>
      </c>
      <c r="L566" s="70">
        <f t="shared" si="211"/>
        <v>99.9</v>
      </c>
      <c r="M566" s="14">
        <v>2.6</v>
      </c>
      <c r="N566" s="15">
        <f t="shared" si="206"/>
        <v>0</v>
      </c>
      <c r="O566" s="151">
        <f t="shared" si="207"/>
        <v>538.46153846153845</v>
      </c>
      <c r="P566" s="143">
        <f t="shared" si="208"/>
        <v>96.538461538461533</v>
      </c>
      <c r="Q566" s="11">
        <f t="shared" si="209"/>
        <v>124.88</v>
      </c>
      <c r="R566" s="12">
        <f t="shared" si="210"/>
        <v>0</v>
      </c>
    </row>
    <row r="567" spans="1:18" ht="14.25" customHeight="1" x14ac:dyDescent="0.25">
      <c r="A567" s="157" t="s">
        <v>420</v>
      </c>
      <c r="B567" s="71" t="s">
        <v>900</v>
      </c>
      <c r="C567" s="120"/>
      <c r="D567" s="11">
        <v>251</v>
      </c>
      <c r="E567" s="226">
        <f t="shared" si="191"/>
        <v>0</v>
      </c>
      <c r="F567" s="227">
        <f t="shared" si="192"/>
        <v>79.681274900398407</v>
      </c>
      <c r="G567" s="226">
        <f t="shared" si="201"/>
        <v>80.256821829855539</v>
      </c>
      <c r="H567" s="12">
        <f t="shared" si="202"/>
        <v>40.12841091492777</v>
      </c>
      <c r="I567" s="16">
        <v>0.45</v>
      </c>
      <c r="J567" s="13">
        <f t="shared" si="204"/>
        <v>0</v>
      </c>
      <c r="K567" s="32">
        <f t="shared" si="205"/>
        <v>8888.8888888888887</v>
      </c>
      <c r="L567" s="70">
        <v>99.9</v>
      </c>
      <c r="M567" s="14">
        <v>1.2</v>
      </c>
      <c r="N567" s="15">
        <f t="shared" si="206"/>
        <v>0</v>
      </c>
      <c r="O567" s="151">
        <f t="shared" si="207"/>
        <v>1166.6666666666667</v>
      </c>
      <c r="P567" s="143">
        <f t="shared" si="208"/>
        <v>209.16666666666669</v>
      </c>
      <c r="Q567" s="11">
        <f t="shared" si="209"/>
        <v>124.6</v>
      </c>
      <c r="R567" s="12">
        <f t="shared" si="210"/>
        <v>0</v>
      </c>
    </row>
    <row r="568" spans="1:18" ht="14.25" customHeight="1" x14ac:dyDescent="0.25">
      <c r="A568" s="157" t="s">
        <v>421</v>
      </c>
      <c r="B568" s="71" t="s">
        <v>900</v>
      </c>
      <c r="C568" s="120"/>
      <c r="D568" s="11">
        <v>255</v>
      </c>
      <c r="E568" s="226">
        <f t="shared" si="191"/>
        <v>0</v>
      </c>
      <c r="F568" s="227">
        <f t="shared" si="192"/>
        <v>78.431372549019613</v>
      </c>
      <c r="G568" s="226">
        <f t="shared" si="201"/>
        <v>78.81462799495587</v>
      </c>
      <c r="H568" s="12">
        <f t="shared" si="202"/>
        <v>39.407313997477935</v>
      </c>
      <c r="I568" s="16">
        <v>0.31</v>
      </c>
      <c r="J568" s="13">
        <f t="shared" si="204"/>
        <v>0</v>
      </c>
      <c r="K568" s="32">
        <f t="shared" si="205"/>
        <v>9999</v>
      </c>
      <c r="L568" s="70">
        <f t="shared" ref="L568:L573" si="212">IF(K568=9999,99.9,D568/I568)</f>
        <v>99.9</v>
      </c>
      <c r="M568" s="14">
        <v>0.8</v>
      </c>
      <c r="N568" s="15">
        <f t="shared" si="206"/>
        <v>0</v>
      </c>
      <c r="O568" s="151">
        <f t="shared" si="207"/>
        <v>1750</v>
      </c>
      <c r="P568" s="143">
        <f t="shared" si="208"/>
        <v>318.75</v>
      </c>
      <c r="Q568" s="11">
        <f t="shared" si="209"/>
        <v>126.88</v>
      </c>
      <c r="R568" s="12">
        <f t="shared" si="210"/>
        <v>0</v>
      </c>
    </row>
    <row r="569" spans="1:18" ht="14.25" customHeight="1" x14ac:dyDescent="0.25">
      <c r="A569" s="157" t="s">
        <v>422</v>
      </c>
      <c r="B569" s="71" t="s">
        <v>900</v>
      </c>
      <c r="C569" s="120"/>
      <c r="D569" s="11">
        <v>33</v>
      </c>
      <c r="E569" s="226">
        <f t="shared" si="191"/>
        <v>0</v>
      </c>
      <c r="F569" s="227">
        <f t="shared" si="192"/>
        <v>606.06060606060601</v>
      </c>
      <c r="G569" s="226">
        <f t="shared" si="201"/>
        <v>662.25165562913912</v>
      </c>
      <c r="H569" s="12">
        <f t="shared" si="202"/>
        <v>331.12582781456956</v>
      </c>
      <c r="I569" s="16">
        <v>0.7</v>
      </c>
      <c r="J569" s="13">
        <f t="shared" si="204"/>
        <v>0</v>
      </c>
      <c r="K569" s="32">
        <f t="shared" si="205"/>
        <v>5714.2857142857147</v>
      </c>
      <c r="L569" s="70">
        <f t="shared" si="212"/>
        <v>47.142857142857146</v>
      </c>
      <c r="M569" s="14">
        <v>2.2999999999999998</v>
      </c>
      <c r="N569" s="15">
        <f t="shared" si="206"/>
        <v>0</v>
      </c>
      <c r="O569" s="151">
        <f t="shared" si="207"/>
        <v>608.69565217391312</v>
      </c>
      <c r="P569" s="143">
        <f t="shared" si="208"/>
        <v>14.347826086956523</v>
      </c>
      <c r="Q569" s="11">
        <f t="shared" si="209"/>
        <v>15.1</v>
      </c>
      <c r="R569" s="12">
        <f t="shared" si="210"/>
        <v>0</v>
      </c>
    </row>
    <row r="570" spans="1:18" ht="14.25" customHeight="1" x14ac:dyDescent="0.25">
      <c r="A570" s="157" t="s">
        <v>423</v>
      </c>
      <c r="B570" s="71" t="s">
        <v>900</v>
      </c>
      <c r="C570" s="120"/>
      <c r="D570" s="11">
        <v>256</v>
      </c>
      <c r="E570" s="226">
        <f t="shared" si="191"/>
        <v>0</v>
      </c>
      <c r="F570" s="227">
        <f t="shared" si="192"/>
        <v>78.125</v>
      </c>
      <c r="G570" s="226">
        <f t="shared" si="201"/>
        <v>78.579286500078567</v>
      </c>
      <c r="H570" s="12">
        <f t="shared" si="202"/>
        <v>39.289643250039283</v>
      </c>
      <c r="I570" s="16">
        <v>0.37</v>
      </c>
      <c r="J570" s="13">
        <f t="shared" si="204"/>
        <v>0</v>
      </c>
      <c r="K570" s="32">
        <f t="shared" si="205"/>
        <v>9999</v>
      </c>
      <c r="L570" s="70">
        <f t="shared" si="212"/>
        <v>99.9</v>
      </c>
      <c r="M570" s="14">
        <v>0.2</v>
      </c>
      <c r="N570" s="15">
        <f t="shared" si="206"/>
        <v>0</v>
      </c>
      <c r="O570" s="151">
        <f t="shared" si="207"/>
        <v>7000</v>
      </c>
      <c r="P570" s="143">
        <f t="shared" si="208"/>
        <v>1280</v>
      </c>
      <c r="Q570" s="11">
        <f t="shared" si="209"/>
        <v>127.26</v>
      </c>
      <c r="R570" s="12">
        <f t="shared" si="210"/>
        <v>0</v>
      </c>
    </row>
    <row r="571" spans="1:18" ht="14.25" customHeight="1" x14ac:dyDescent="0.25">
      <c r="A571" s="157" t="s">
        <v>349</v>
      </c>
      <c r="B571" s="71" t="s">
        <v>900</v>
      </c>
      <c r="C571" s="120"/>
      <c r="D571" s="11">
        <v>302</v>
      </c>
      <c r="E571" s="226">
        <f t="shared" si="191"/>
        <v>0</v>
      </c>
      <c r="F571" s="227">
        <f t="shared" si="192"/>
        <v>66.225165562913915</v>
      </c>
      <c r="G571" s="226">
        <f t="shared" si="201"/>
        <v>66.560170394036206</v>
      </c>
      <c r="H571" s="12">
        <f t="shared" si="202"/>
        <v>33.280085197018103</v>
      </c>
      <c r="I571" s="16">
        <v>0.38</v>
      </c>
      <c r="J571" s="13">
        <f t="shared" si="204"/>
        <v>0</v>
      </c>
      <c r="K571" s="32">
        <f t="shared" si="205"/>
        <v>9999</v>
      </c>
      <c r="L571" s="70">
        <f t="shared" si="212"/>
        <v>99.9</v>
      </c>
      <c r="M571" s="14">
        <v>0</v>
      </c>
      <c r="N571" s="15">
        <f t="shared" si="206"/>
        <v>0</v>
      </c>
      <c r="O571" s="151" t="str">
        <f t="shared" si="207"/>
        <v/>
      </c>
      <c r="P571" s="143" t="str">
        <f t="shared" si="208"/>
        <v/>
      </c>
      <c r="Q571" s="11">
        <f t="shared" si="209"/>
        <v>150.24</v>
      </c>
      <c r="R571" s="12">
        <f t="shared" si="210"/>
        <v>0</v>
      </c>
    </row>
    <row r="572" spans="1:18" ht="14.25" customHeight="1" x14ac:dyDescent="0.25">
      <c r="A572" s="157" t="s">
        <v>424</v>
      </c>
      <c r="B572" s="71" t="s">
        <v>900</v>
      </c>
      <c r="C572" s="120"/>
      <c r="D572" s="11">
        <v>281</v>
      </c>
      <c r="E572" s="226">
        <f t="shared" si="191"/>
        <v>0</v>
      </c>
      <c r="F572" s="227">
        <f t="shared" si="192"/>
        <v>71.17437722419929</v>
      </c>
      <c r="G572" s="226">
        <f t="shared" si="201"/>
        <v>76.045627376425855</v>
      </c>
      <c r="H572" s="12">
        <f t="shared" si="202"/>
        <v>38.022813688212928</v>
      </c>
      <c r="I572" s="16">
        <v>4.5</v>
      </c>
      <c r="J572" s="13">
        <f t="shared" si="204"/>
        <v>0</v>
      </c>
      <c r="K572" s="32">
        <f t="shared" si="205"/>
        <v>888.88888888888891</v>
      </c>
      <c r="L572" s="70">
        <f t="shared" si="212"/>
        <v>62.444444444444443</v>
      </c>
      <c r="M572" s="14">
        <v>1</v>
      </c>
      <c r="N572" s="15">
        <f t="shared" si="206"/>
        <v>0</v>
      </c>
      <c r="O572" s="151">
        <f t="shared" si="207"/>
        <v>1400</v>
      </c>
      <c r="P572" s="143">
        <f t="shared" si="208"/>
        <v>281</v>
      </c>
      <c r="Q572" s="11">
        <f t="shared" si="209"/>
        <v>131.5</v>
      </c>
      <c r="R572" s="12">
        <f t="shared" si="210"/>
        <v>0</v>
      </c>
    </row>
    <row r="573" spans="1:18" ht="14.25" customHeight="1" x14ac:dyDescent="0.25">
      <c r="A573" s="157" t="s">
        <v>534</v>
      </c>
      <c r="B573" s="71" t="s">
        <v>900</v>
      </c>
      <c r="C573" s="120"/>
      <c r="D573" s="11">
        <v>338</v>
      </c>
      <c r="E573" s="226">
        <f t="shared" si="191"/>
        <v>0</v>
      </c>
      <c r="F573" s="227">
        <f t="shared" si="192"/>
        <v>59.171597633136095</v>
      </c>
      <c r="G573" s="226">
        <f t="shared" si="201"/>
        <v>65.445026178010465</v>
      </c>
      <c r="H573" s="12">
        <f t="shared" si="202"/>
        <v>32.722513089005233</v>
      </c>
      <c r="I573" s="16">
        <v>8.1</v>
      </c>
      <c r="J573" s="13">
        <f t="shared" si="204"/>
        <v>0</v>
      </c>
      <c r="K573" s="32">
        <f t="shared" si="205"/>
        <v>493.82716049382725</v>
      </c>
      <c r="L573" s="70">
        <f t="shared" si="212"/>
        <v>41.728395061728399</v>
      </c>
      <c r="M573" s="14">
        <v>1</v>
      </c>
      <c r="N573" s="15">
        <f t="shared" si="206"/>
        <v>0</v>
      </c>
      <c r="O573" s="151">
        <f t="shared" si="207"/>
        <v>1400</v>
      </c>
      <c r="P573" s="143">
        <f t="shared" si="208"/>
        <v>338</v>
      </c>
      <c r="Q573" s="11">
        <f t="shared" si="209"/>
        <v>152.80000000000001</v>
      </c>
      <c r="R573" s="12">
        <f t="shared" si="210"/>
        <v>0</v>
      </c>
    </row>
    <row r="574" spans="1:18" ht="14.25" customHeight="1" x14ac:dyDescent="0.25">
      <c r="A574" s="157" t="s">
        <v>319</v>
      </c>
      <c r="B574" s="71" t="s">
        <v>900</v>
      </c>
      <c r="C574" s="120"/>
      <c r="D574" s="11">
        <v>539</v>
      </c>
      <c r="E574" s="226">
        <f t="shared" si="191"/>
        <v>0</v>
      </c>
      <c r="F574" s="227">
        <f t="shared" si="192"/>
        <v>37.105751391465674</v>
      </c>
      <c r="G574" s="226">
        <f t="shared" si="201"/>
        <v>38.53564547206166</v>
      </c>
      <c r="H574" s="12">
        <f t="shared" si="202"/>
        <v>19.26782273603083</v>
      </c>
      <c r="I574" s="16">
        <v>5</v>
      </c>
      <c r="J574" s="13">
        <f t="shared" si="204"/>
        <v>0</v>
      </c>
      <c r="K574" s="32">
        <f t="shared" si="205"/>
        <v>800</v>
      </c>
      <c r="L574" s="70">
        <v>99.9</v>
      </c>
      <c r="M574" s="14">
        <v>2.4</v>
      </c>
      <c r="N574" s="15">
        <f t="shared" si="206"/>
        <v>0</v>
      </c>
      <c r="O574" s="151">
        <f t="shared" si="207"/>
        <v>583.33333333333337</v>
      </c>
      <c r="P574" s="143">
        <f t="shared" si="208"/>
        <v>224.58333333333334</v>
      </c>
      <c r="Q574" s="11">
        <f t="shared" si="209"/>
        <v>259.5</v>
      </c>
      <c r="R574" s="12">
        <f t="shared" si="210"/>
        <v>0</v>
      </c>
    </row>
    <row r="575" spans="1:18" ht="14.25" customHeight="1" x14ac:dyDescent="0.25">
      <c r="A575" s="157" t="s">
        <v>535</v>
      </c>
      <c r="B575" s="71" t="s">
        <v>900</v>
      </c>
      <c r="C575" s="120"/>
      <c r="D575" s="11">
        <v>494</v>
      </c>
      <c r="E575" s="226">
        <f t="shared" si="191"/>
        <v>0</v>
      </c>
      <c r="F575" s="227">
        <f t="shared" si="192"/>
        <v>40.48582995951417</v>
      </c>
      <c r="G575" s="226">
        <f t="shared" si="201"/>
        <v>42.625745950554133</v>
      </c>
      <c r="H575" s="12">
        <f t="shared" si="202"/>
        <v>21.312872975277067</v>
      </c>
      <c r="I575" s="16">
        <v>6.2</v>
      </c>
      <c r="J575" s="13">
        <f t="shared" si="204"/>
        <v>0</v>
      </c>
      <c r="K575" s="32">
        <f t="shared" si="205"/>
        <v>645.16129032258061</v>
      </c>
      <c r="L575" s="70">
        <f>IF(K575=9999,99.9,D575/I575)</f>
        <v>79.677419354838705</v>
      </c>
      <c r="M575" s="14">
        <v>10</v>
      </c>
      <c r="N575" s="15">
        <f t="shared" si="206"/>
        <v>0</v>
      </c>
      <c r="O575" s="151">
        <f t="shared" si="207"/>
        <v>140</v>
      </c>
      <c r="P575" s="143">
        <f t="shared" si="208"/>
        <v>49.4</v>
      </c>
      <c r="Q575" s="11">
        <f t="shared" si="209"/>
        <v>234.6</v>
      </c>
      <c r="R575" s="12">
        <f t="shared" si="210"/>
        <v>0</v>
      </c>
    </row>
    <row r="576" spans="1:18" ht="14.25" customHeight="1" x14ac:dyDescent="0.25">
      <c r="A576" s="157" t="s">
        <v>425</v>
      </c>
      <c r="B576" s="71" t="s">
        <v>900</v>
      </c>
      <c r="C576" s="120"/>
      <c r="D576" s="11">
        <v>446</v>
      </c>
      <c r="E576" s="226">
        <f t="shared" si="191"/>
        <v>0</v>
      </c>
      <c r="F576" s="227">
        <f t="shared" si="192"/>
        <v>44.843049327354265</v>
      </c>
      <c r="G576" s="226">
        <f t="shared" si="201"/>
        <v>47.801147227533463</v>
      </c>
      <c r="H576" s="12">
        <f t="shared" si="202"/>
        <v>23.900573613766731</v>
      </c>
      <c r="I576" s="16">
        <v>6.9</v>
      </c>
      <c r="J576" s="13">
        <f t="shared" si="204"/>
        <v>0</v>
      </c>
      <c r="K576" s="32">
        <f t="shared" si="205"/>
        <v>579.71014492753625</v>
      </c>
      <c r="L576" s="70">
        <f>IF(K576=9999,99.9,D576/I576)</f>
        <v>64.637681159420282</v>
      </c>
      <c r="M576" s="14">
        <v>1.1000000000000001</v>
      </c>
      <c r="N576" s="15">
        <f t="shared" si="206"/>
        <v>0</v>
      </c>
      <c r="O576" s="151">
        <f t="shared" si="207"/>
        <v>1272.7272727272727</v>
      </c>
      <c r="P576" s="143">
        <f t="shared" si="208"/>
        <v>405.45454545454544</v>
      </c>
      <c r="Q576" s="11">
        <f t="shared" si="209"/>
        <v>209.2</v>
      </c>
      <c r="R576" s="12">
        <f t="shared" si="210"/>
        <v>0</v>
      </c>
    </row>
    <row r="577" spans="1:18" ht="14.25" customHeight="1" x14ac:dyDescent="0.25">
      <c r="A577" s="157" t="s">
        <v>426</v>
      </c>
      <c r="B577" s="71" t="s">
        <v>900</v>
      </c>
      <c r="C577" s="120"/>
      <c r="D577" s="11">
        <v>443</v>
      </c>
      <c r="E577" s="226">
        <f t="shared" si="191"/>
        <v>0</v>
      </c>
      <c r="F577" s="227">
        <f t="shared" si="192"/>
        <v>45.146726862302486</v>
      </c>
      <c r="G577" s="226">
        <f t="shared" si="201"/>
        <v>47.370914258645193</v>
      </c>
      <c r="H577" s="12">
        <f t="shared" si="202"/>
        <v>23.685457129322597</v>
      </c>
      <c r="I577" s="16">
        <v>5.2</v>
      </c>
      <c r="J577" s="13">
        <f t="shared" si="204"/>
        <v>0</v>
      </c>
      <c r="K577" s="32">
        <f t="shared" si="205"/>
        <v>769.23076923076917</v>
      </c>
      <c r="L577" s="70">
        <f>IF(K577=9999,99.9,D577/I577)</f>
        <v>85.192307692307693</v>
      </c>
      <c r="M577" s="14">
        <v>1.8</v>
      </c>
      <c r="N577" s="15">
        <f t="shared" si="206"/>
        <v>0</v>
      </c>
      <c r="O577" s="151">
        <f t="shared" si="207"/>
        <v>777.77777777777771</v>
      </c>
      <c r="P577" s="143">
        <f t="shared" si="208"/>
        <v>246.11111111111111</v>
      </c>
      <c r="Q577" s="11">
        <f t="shared" si="209"/>
        <v>211.1</v>
      </c>
      <c r="R577" s="12">
        <f t="shared" si="210"/>
        <v>0</v>
      </c>
    </row>
    <row r="578" spans="1:18" ht="14.25" customHeight="1" x14ac:dyDescent="0.25">
      <c r="A578" s="157" t="s">
        <v>427</v>
      </c>
      <c r="B578" s="71" t="s">
        <v>900</v>
      </c>
      <c r="C578" s="120"/>
      <c r="D578" s="11">
        <v>370</v>
      </c>
      <c r="E578" s="226">
        <f t="shared" ref="E578:E591" si="213">D578*($C578/100)</f>
        <v>0</v>
      </c>
      <c r="F578" s="227">
        <f t="shared" ref="F578:F591" si="214">IF((IF($D$2&gt;=200,0,(((200-$D$2)/$D578)*100)))&gt;999,"",IF($D$2&gt;=200,0,(((200-$D$2)/$D578)*100)))</f>
        <v>54.054054054054056</v>
      </c>
      <c r="G578" s="226">
        <f t="shared" si="201"/>
        <v>55.928411633109619</v>
      </c>
      <c r="H578" s="12">
        <f t="shared" si="202"/>
        <v>27.964205816554809</v>
      </c>
      <c r="I578" s="16">
        <v>3.1</v>
      </c>
      <c r="J578" s="13">
        <f t="shared" ref="J578:J591" si="215">I578*($C578/100)</f>
        <v>0</v>
      </c>
      <c r="K578" s="32">
        <f t="shared" ref="K578:K591" si="216">IF(I578=0,"",IF(((((40-$I$2)/I578)*100))&gt;9999,9999,(((40-$I$2)/I578)*100)))</f>
        <v>1290.3225806451612</v>
      </c>
      <c r="L578" s="70">
        <v>99.9</v>
      </c>
      <c r="M578" s="14">
        <v>0.4</v>
      </c>
      <c r="N578" s="15">
        <f t="shared" ref="N578:N591" si="217">M578*($C578/100)</f>
        <v>0</v>
      </c>
      <c r="O578" s="151">
        <f t="shared" ref="O578:O591" si="218">IF(M578=0,"",IF(((((14-$M$2)/M578)*100))&gt;9999,"",(((14-$M$2)/M578)*100)))</f>
        <v>3500</v>
      </c>
      <c r="P578" s="143">
        <f t="shared" ref="P578:P591" si="219">IF(O578="","",D578/M578)</f>
        <v>925</v>
      </c>
      <c r="Q578" s="11">
        <f t="shared" ref="Q578:Q591" si="220">(D578-(I578*4))/2</f>
        <v>178.8</v>
      </c>
      <c r="R578" s="12">
        <f t="shared" ref="R578:R591" si="221">(E578-(J578*4))/2</f>
        <v>0</v>
      </c>
    </row>
    <row r="579" spans="1:18" ht="14.25" customHeight="1" x14ac:dyDescent="0.25">
      <c r="A579" s="157" t="s">
        <v>538</v>
      </c>
      <c r="B579" s="71" t="s">
        <v>900</v>
      </c>
      <c r="C579" s="120"/>
      <c r="D579" s="11">
        <v>517</v>
      </c>
      <c r="E579" s="226">
        <f t="shared" si="213"/>
        <v>0</v>
      </c>
      <c r="F579" s="227">
        <f t="shared" si="214"/>
        <v>38.684719535783366</v>
      </c>
      <c r="G579" s="226">
        <f t="shared" si="201"/>
        <v>40.73319755600815</v>
      </c>
      <c r="H579" s="12">
        <f t="shared" si="202"/>
        <v>20.366598778004075</v>
      </c>
      <c r="I579" s="16">
        <v>6.5</v>
      </c>
      <c r="J579" s="13">
        <f t="shared" si="215"/>
        <v>0</v>
      </c>
      <c r="K579" s="32">
        <f t="shared" si="216"/>
        <v>615.38461538461547</v>
      </c>
      <c r="L579" s="70">
        <f>IF(K579=9999,99.9,D579/I579)</f>
        <v>79.538461538461533</v>
      </c>
      <c r="M579" s="14">
        <v>3.6</v>
      </c>
      <c r="N579" s="15">
        <f t="shared" si="217"/>
        <v>0</v>
      </c>
      <c r="O579" s="151">
        <f t="shared" si="218"/>
        <v>388.88888888888886</v>
      </c>
      <c r="P579" s="143">
        <f t="shared" si="219"/>
        <v>143.61111111111111</v>
      </c>
      <c r="Q579" s="11">
        <f t="shared" si="220"/>
        <v>245.5</v>
      </c>
      <c r="R579" s="12">
        <f t="shared" si="221"/>
        <v>0</v>
      </c>
    </row>
    <row r="580" spans="1:18" ht="14.25" customHeight="1" x14ac:dyDescent="0.25">
      <c r="A580" s="157" t="s">
        <v>1118</v>
      </c>
      <c r="B580" s="71" t="s">
        <v>900</v>
      </c>
      <c r="C580" s="120"/>
      <c r="D580" s="11">
        <v>462</v>
      </c>
      <c r="E580" s="226">
        <f t="shared" si="213"/>
        <v>0</v>
      </c>
      <c r="F580" s="227">
        <f t="shared" si="214"/>
        <v>43.290043290043286</v>
      </c>
      <c r="G580" s="226">
        <f t="shared" si="201"/>
        <v>45.913682277318642</v>
      </c>
      <c r="H580" s="12">
        <f t="shared" si="202"/>
        <v>22.956841138659321</v>
      </c>
      <c r="I580" s="16">
        <v>6.6</v>
      </c>
      <c r="J580" s="13">
        <f t="shared" si="215"/>
        <v>0</v>
      </c>
      <c r="K580" s="32">
        <f t="shared" si="216"/>
        <v>606.06060606060601</v>
      </c>
      <c r="L580" s="70">
        <f>IF(K580=9999,99.9,D580/I580)</f>
        <v>70</v>
      </c>
      <c r="M580" s="14">
        <v>6.3</v>
      </c>
      <c r="N580" s="15">
        <f t="shared" si="217"/>
        <v>0</v>
      </c>
      <c r="O580" s="151">
        <f t="shared" si="218"/>
        <v>222.22222222222223</v>
      </c>
      <c r="P580" s="143">
        <f t="shared" si="219"/>
        <v>73.333333333333329</v>
      </c>
      <c r="Q580" s="11">
        <f t="shared" si="220"/>
        <v>217.8</v>
      </c>
      <c r="R580" s="12">
        <f t="shared" si="221"/>
        <v>0</v>
      </c>
    </row>
    <row r="581" spans="1:18" ht="14.25" customHeight="1" x14ac:dyDescent="0.25">
      <c r="A581" s="157" t="s">
        <v>350</v>
      </c>
      <c r="B581" s="71" t="s">
        <v>900</v>
      </c>
      <c r="C581" s="120"/>
      <c r="D581" s="11">
        <v>134</v>
      </c>
      <c r="E581" s="226">
        <f t="shared" si="213"/>
        <v>0</v>
      </c>
      <c r="F581" s="227">
        <f t="shared" si="214"/>
        <v>149.25373134328359</v>
      </c>
      <c r="G581" s="226">
        <f t="shared" si="201"/>
        <v>153.84615384615387</v>
      </c>
      <c r="H581" s="12">
        <f t="shared" si="202"/>
        <v>76.923076923076934</v>
      </c>
      <c r="I581" s="16">
        <v>1</v>
      </c>
      <c r="J581" s="13">
        <f t="shared" si="215"/>
        <v>0</v>
      </c>
      <c r="K581" s="32">
        <f t="shared" si="216"/>
        <v>4000</v>
      </c>
      <c r="L581" s="70">
        <v>99.9</v>
      </c>
      <c r="M581" s="14">
        <v>0</v>
      </c>
      <c r="N581" s="15">
        <f t="shared" si="217"/>
        <v>0</v>
      </c>
      <c r="O581" s="151" t="str">
        <f t="shared" si="218"/>
        <v/>
      </c>
      <c r="P581" s="143" t="str">
        <f t="shared" si="219"/>
        <v/>
      </c>
      <c r="Q581" s="11">
        <f t="shared" si="220"/>
        <v>65</v>
      </c>
      <c r="R581" s="12">
        <f t="shared" si="221"/>
        <v>0</v>
      </c>
    </row>
    <row r="582" spans="1:18" ht="14.25" customHeight="1" x14ac:dyDescent="0.25">
      <c r="A582" s="157" t="s">
        <v>351</v>
      </c>
      <c r="B582" s="71" t="s">
        <v>900</v>
      </c>
      <c r="C582" s="120"/>
      <c r="D582" s="11">
        <v>301</v>
      </c>
      <c r="E582" s="226">
        <f t="shared" si="213"/>
        <v>0</v>
      </c>
      <c r="F582" s="227">
        <f t="shared" si="214"/>
        <v>66.44518272425249</v>
      </c>
      <c r="G582" s="226">
        <f t="shared" si="201"/>
        <v>70.771408351026182</v>
      </c>
      <c r="H582" s="12">
        <f t="shared" si="202"/>
        <v>35.385704175513091</v>
      </c>
      <c r="I582" s="16">
        <v>4.5999999999999996</v>
      </c>
      <c r="J582" s="13">
        <f t="shared" si="215"/>
        <v>0</v>
      </c>
      <c r="K582" s="32">
        <f t="shared" si="216"/>
        <v>869.56521739130449</v>
      </c>
      <c r="L582" s="70">
        <f t="shared" ref="L582:L591" si="222">IF(K582=9999,99.9,D582/I582)</f>
        <v>65.434782608695656</v>
      </c>
      <c r="M582" s="14">
        <v>3</v>
      </c>
      <c r="N582" s="15">
        <f t="shared" si="217"/>
        <v>0</v>
      </c>
      <c r="O582" s="151">
        <f t="shared" si="218"/>
        <v>466.66666666666669</v>
      </c>
      <c r="P582" s="143">
        <f t="shared" si="219"/>
        <v>100.33333333333333</v>
      </c>
      <c r="Q582" s="11">
        <f t="shared" si="220"/>
        <v>141.30000000000001</v>
      </c>
      <c r="R582" s="12">
        <f t="shared" si="221"/>
        <v>0</v>
      </c>
    </row>
    <row r="583" spans="1:18" ht="14.25" customHeight="1" x14ac:dyDescent="0.25">
      <c r="A583" s="157" t="s">
        <v>352</v>
      </c>
      <c r="B583" s="71" t="s">
        <v>900</v>
      </c>
      <c r="C583" s="120"/>
      <c r="D583" s="11">
        <v>323</v>
      </c>
      <c r="E583" s="226">
        <f t="shared" si="213"/>
        <v>0</v>
      </c>
      <c r="F583" s="227">
        <f t="shared" si="214"/>
        <v>61.919504643962853</v>
      </c>
      <c r="G583" s="226">
        <f t="shared" si="201"/>
        <v>65.061808718282379</v>
      </c>
      <c r="H583" s="12">
        <f t="shared" si="202"/>
        <v>32.530904359141189</v>
      </c>
      <c r="I583" s="16">
        <v>3.9</v>
      </c>
      <c r="J583" s="13">
        <f t="shared" si="215"/>
        <v>0</v>
      </c>
      <c r="K583" s="32">
        <f t="shared" si="216"/>
        <v>1025.6410256410256</v>
      </c>
      <c r="L583" s="70">
        <f t="shared" si="222"/>
        <v>82.820512820512818</v>
      </c>
      <c r="M583" s="14">
        <v>2</v>
      </c>
      <c r="N583" s="15">
        <f t="shared" si="217"/>
        <v>0</v>
      </c>
      <c r="O583" s="151">
        <f t="shared" si="218"/>
        <v>700</v>
      </c>
      <c r="P583" s="143">
        <f t="shared" si="219"/>
        <v>161.5</v>
      </c>
      <c r="Q583" s="11">
        <f t="shared" si="220"/>
        <v>153.69999999999999</v>
      </c>
      <c r="R583" s="12">
        <f t="shared" si="221"/>
        <v>0</v>
      </c>
    </row>
    <row r="584" spans="1:18" ht="14.25" customHeight="1" x14ac:dyDescent="0.25">
      <c r="A584" s="157" t="s">
        <v>333</v>
      </c>
      <c r="B584" s="71" t="s">
        <v>900</v>
      </c>
      <c r="C584" s="120"/>
      <c r="D584" s="11">
        <v>440</v>
      </c>
      <c r="E584" s="226">
        <f t="shared" si="213"/>
        <v>0</v>
      </c>
      <c r="F584" s="227">
        <f t="shared" si="214"/>
        <v>45.454545454545453</v>
      </c>
      <c r="G584" s="226">
        <f t="shared" si="201"/>
        <v>49.40711462450593</v>
      </c>
      <c r="H584" s="12">
        <f t="shared" si="202"/>
        <v>24.703557312252965</v>
      </c>
      <c r="I584" s="16">
        <v>8.8000000000000007</v>
      </c>
      <c r="J584" s="13">
        <f t="shared" si="215"/>
        <v>0</v>
      </c>
      <c r="K584" s="32">
        <f t="shared" si="216"/>
        <v>454.5454545454545</v>
      </c>
      <c r="L584" s="70">
        <f t="shared" si="222"/>
        <v>49.999999999999993</v>
      </c>
      <c r="M584" s="14">
        <v>3.6</v>
      </c>
      <c r="N584" s="15">
        <f t="shared" si="217"/>
        <v>0</v>
      </c>
      <c r="O584" s="151">
        <f t="shared" si="218"/>
        <v>388.88888888888886</v>
      </c>
      <c r="P584" s="143">
        <f t="shared" si="219"/>
        <v>122.22222222222221</v>
      </c>
      <c r="Q584" s="11">
        <f t="shared" si="220"/>
        <v>202.4</v>
      </c>
      <c r="R584" s="12">
        <f t="shared" si="221"/>
        <v>0</v>
      </c>
    </row>
    <row r="585" spans="1:18" ht="14.25" customHeight="1" x14ac:dyDescent="0.25">
      <c r="A585" s="157" t="s">
        <v>334</v>
      </c>
      <c r="B585" s="71" t="s">
        <v>900</v>
      </c>
      <c r="C585" s="120"/>
      <c r="D585" s="11">
        <v>404</v>
      </c>
      <c r="E585" s="226">
        <f t="shared" si="213"/>
        <v>0</v>
      </c>
      <c r="F585" s="227">
        <f t="shared" si="214"/>
        <v>49.504950495049506</v>
      </c>
      <c r="G585" s="226">
        <f t="shared" si="201"/>
        <v>54.884742041712407</v>
      </c>
      <c r="H585" s="12">
        <f t="shared" si="202"/>
        <v>27.442371020856204</v>
      </c>
      <c r="I585" s="16">
        <v>9.9</v>
      </c>
      <c r="J585" s="13">
        <f t="shared" si="215"/>
        <v>0</v>
      </c>
      <c r="K585" s="32">
        <f t="shared" si="216"/>
        <v>404.04040404040404</v>
      </c>
      <c r="L585" s="70">
        <f t="shared" si="222"/>
        <v>40.80808080808081</v>
      </c>
      <c r="M585" s="14">
        <v>2.6</v>
      </c>
      <c r="N585" s="15">
        <f t="shared" si="217"/>
        <v>0</v>
      </c>
      <c r="O585" s="151">
        <f t="shared" si="218"/>
        <v>538.46153846153845</v>
      </c>
      <c r="P585" s="143">
        <f t="shared" si="219"/>
        <v>155.38461538461539</v>
      </c>
      <c r="Q585" s="11">
        <f t="shared" si="220"/>
        <v>182.2</v>
      </c>
      <c r="R585" s="12">
        <f t="shared" si="221"/>
        <v>0</v>
      </c>
    </row>
    <row r="586" spans="1:18" ht="14.25" customHeight="1" x14ac:dyDescent="0.25">
      <c r="A586" s="157" t="s">
        <v>428</v>
      </c>
      <c r="B586" s="71" t="s">
        <v>900</v>
      </c>
      <c r="C586" s="120"/>
      <c r="D586" s="11">
        <v>297</v>
      </c>
      <c r="E586" s="226">
        <f t="shared" si="213"/>
        <v>0</v>
      </c>
      <c r="F586" s="227">
        <f t="shared" si="214"/>
        <v>67.34006734006735</v>
      </c>
      <c r="G586" s="226">
        <f t="shared" ref="G586:G649" si="223">IF(D586=0,"",IF((IF($G$2&gt;=200,0,(((200-$G$2)/($D586-($I586*4))*100))))&gt;999,"",IF($G$2&gt;=200,0,(((200-$G$2)/($D586-($I586*4))*100)))))</f>
        <v>70.671378091872796</v>
      </c>
      <c r="H586" s="12">
        <f t="shared" ref="H586:H649" si="224">IF(D586=0,"",IF((IF($G$2&gt;=100,0,(((100-$G$2)/($D586-($I586*4))*100))))&gt;999,"",IF($G$2&gt;=100,0,(((100-$G$2)/($D586-($I586*4))*100)))))</f>
        <v>35.335689045936398</v>
      </c>
      <c r="I586" s="16">
        <v>3.5</v>
      </c>
      <c r="J586" s="13">
        <f t="shared" si="215"/>
        <v>0</v>
      </c>
      <c r="K586" s="32">
        <f t="shared" si="216"/>
        <v>1142.8571428571429</v>
      </c>
      <c r="L586" s="70">
        <f t="shared" si="222"/>
        <v>84.857142857142861</v>
      </c>
      <c r="M586" s="14">
        <v>2.1</v>
      </c>
      <c r="N586" s="15">
        <f t="shared" si="217"/>
        <v>0</v>
      </c>
      <c r="O586" s="151">
        <f t="shared" si="218"/>
        <v>666.66666666666663</v>
      </c>
      <c r="P586" s="143">
        <f t="shared" si="219"/>
        <v>141.42857142857142</v>
      </c>
      <c r="Q586" s="11">
        <f t="shared" si="220"/>
        <v>141.5</v>
      </c>
      <c r="R586" s="12">
        <f t="shared" si="221"/>
        <v>0</v>
      </c>
    </row>
    <row r="587" spans="1:18" ht="14.25" customHeight="1" x14ac:dyDescent="0.25">
      <c r="A587" s="157" t="s">
        <v>429</v>
      </c>
      <c r="B587" s="71" t="s">
        <v>900</v>
      </c>
      <c r="C587" s="120"/>
      <c r="D587" s="11">
        <v>393</v>
      </c>
      <c r="E587" s="226">
        <f t="shared" si="213"/>
        <v>0</v>
      </c>
      <c r="F587" s="227">
        <f t="shared" si="214"/>
        <v>50.890585241730278</v>
      </c>
      <c r="G587" s="226">
        <f t="shared" si="223"/>
        <v>53.676865271068166</v>
      </c>
      <c r="H587" s="12">
        <f t="shared" si="224"/>
        <v>26.838432635534083</v>
      </c>
      <c r="I587" s="16">
        <v>5.0999999999999996</v>
      </c>
      <c r="J587" s="13">
        <f t="shared" si="215"/>
        <v>0</v>
      </c>
      <c r="K587" s="32">
        <f t="shared" si="216"/>
        <v>784.31372549019613</v>
      </c>
      <c r="L587" s="70">
        <f t="shared" si="222"/>
        <v>77.058823529411768</v>
      </c>
      <c r="M587" s="14">
        <v>3.7</v>
      </c>
      <c r="N587" s="15">
        <f t="shared" si="217"/>
        <v>0</v>
      </c>
      <c r="O587" s="151">
        <f t="shared" si="218"/>
        <v>378.37837837837839</v>
      </c>
      <c r="P587" s="143">
        <f t="shared" si="219"/>
        <v>106.21621621621621</v>
      </c>
      <c r="Q587" s="11">
        <f t="shared" si="220"/>
        <v>186.3</v>
      </c>
      <c r="R587" s="12">
        <f t="shared" si="221"/>
        <v>0</v>
      </c>
    </row>
    <row r="588" spans="1:18" ht="14.25" customHeight="1" x14ac:dyDescent="0.25">
      <c r="A588" s="157" t="s">
        <v>536</v>
      </c>
      <c r="B588" s="71" t="s">
        <v>900</v>
      </c>
      <c r="C588" s="120"/>
      <c r="D588" s="11">
        <v>503</v>
      </c>
      <c r="E588" s="226">
        <f t="shared" si="213"/>
        <v>0</v>
      </c>
      <c r="F588" s="227">
        <f t="shared" si="214"/>
        <v>39.761431411530815</v>
      </c>
      <c r="G588" s="226">
        <f t="shared" si="223"/>
        <v>41.928721174004188</v>
      </c>
      <c r="H588" s="12">
        <f t="shared" si="224"/>
        <v>20.964360587002094</v>
      </c>
      <c r="I588" s="16">
        <v>6.5</v>
      </c>
      <c r="J588" s="13">
        <f t="shared" si="215"/>
        <v>0</v>
      </c>
      <c r="K588" s="32">
        <f t="shared" si="216"/>
        <v>615.38461538461547</v>
      </c>
      <c r="L588" s="70">
        <f t="shared" si="222"/>
        <v>77.384615384615387</v>
      </c>
      <c r="M588" s="14">
        <v>1</v>
      </c>
      <c r="N588" s="15">
        <f t="shared" si="217"/>
        <v>0</v>
      </c>
      <c r="O588" s="151">
        <f t="shared" si="218"/>
        <v>1400</v>
      </c>
      <c r="P588" s="143">
        <f t="shared" si="219"/>
        <v>503</v>
      </c>
      <c r="Q588" s="11">
        <f t="shared" si="220"/>
        <v>238.5</v>
      </c>
      <c r="R588" s="12">
        <f t="shared" si="221"/>
        <v>0</v>
      </c>
    </row>
    <row r="589" spans="1:18" ht="14.25" customHeight="1" x14ac:dyDescent="0.25">
      <c r="A589" s="157" t="s">
        <v>430</v>
      </c>
      <c r="B589" s="71" t="s">
        <v>900</v>
      </c>
      <c r="C589" s="120"/>
      <c r="D589" s="11">
        <v>516</v>
      </c>
      <c r="E589" s="226">
        <f t="shared" si="213"/>
        <v>0</v>
      </c>
      <c r="F589" s="227">
        <f t="shared" si="214"/>
        <v>38.759689922480625</v>
      </c>
      <c r="G589" s="226">
        <f t="shared" si="223"/>
        <v>43.103448275862064</v>
      </c>
      <c r="H589" s="12">
        <f t="shared" si="224"/>
        <v>21.551724137931032</v>
      </c>
      <c r="I589" s="16">
        <v>13</v>
      </c>
      <c r="J589" s="13">
        <f t="shared" si="215"/>
        <v>0</v>
      </c>
      <c r="K589" s="32">
        <f t="shared" si="216"/>
        <v>307.69230769230774</v>
      </c>
      <c r="L589" s="70">
        <f t="shared" si="222"/>
        <v>39.692307692307693</v>
      </c>
      <c r="M589" s="14">
        <v>8.1999999999999993</v>
      </c>
      <c r="N589" s="15">
        <f t="shared" si="217"/>
        <v>0</v>
      </c>
      <c r="O589" s="151">
        <f t="shared" si="218"/>
        <v>170.73170731707319</v>
      </c>
      <c r="P589" s="143">
        <f t="shared" si="219"/>
        <v>62.926829268292686</v>
      </c>
      <c r="Q589" s="11">
        <f t="shared" si="220"/>
        <v>232</v>
      </c>
      <c r="R589" s="12">
        <f t="shared" si="221"/>
        <v>0</v>
      </c>
    </row>
    <row r="590" spans="1:18" ht="14.25" customHeight="1" x14ac:dyDescent="0.25">
      <c r="A590" s="157" t="s">
        <v>431</v>
      </c>
      <c r="B590" s="71" t="s">
        <v>900</v>
      </c>
      <c r="C590" s="120"/>
      <c r="D590" s="11">
        <v>533</v>
      </c>
      <c r="E590" s="226">
        <f t="shared" si="213"/>
        <v>0</v>
      </c>
      <c r="F590" s="227">
        <f t="shared" si="214"/>
        <v>37.523452157598499</v>
      </c>
      <c r="G590" s="226">
        <f t="shared" si="223"/>
        <v>41.649312786339024</v>
      </c>
      <c r="H590" s="12">
        <f t="shared" si="224"/>
        <v>20.824656393169512</v>
      </c>
      <c r="I590" s="16">
        <v>13.2</v>
      </c>
      <c r="J590" s="13">
        <f t="shared" si="215"/>
        <v>0</v>
      </c>
      <c r="K590" s="32">
        <f t="shared" si="216"/>
        <v>303.030303030303</v>
      </c>
      <c r="L590" s="70">
        <f t="shared" si="222"/>
        <v>40.378787878787882</v>
      </c>
      <c r="M590" s="14">
        <v>8.1999999999999993</v>
      </c>
      <c r="N590" s="15">
        <f t="shared" si="217"/>
        <v>0</v>
      </c>
      <c r="O590" s="151">
        <f t="shared" si="218"/>
        <v>170.73170731707319</v>
      </c>
      <c r="P590" s="143">
        <f t="shared" si="219"/>
        <v>65</v>
      </c>
      <c r="Q590" s="11">
        <f t="shared" si="220"/>
        <v>240.1</v>
      </c>
      <c r="R590" s="12">
        <f t="shared" si="221"/>
        <v>0</v>
      </c>
    </row>
    <row r="591" spans="1:18" ht="14.25" customHeight="1" x14ac:dyDescent="0.25">
      <c r="A591" s="157" t="s">
        <v>335</v>
      </c>
      <c r="B591" s="71" t="s">
        <v>900</v>
      </c>
      <c r="C591" s="120"/>
      <c r="D591" s="11">
        <v>441</v>
      </c>
      <c r="E591" s="226">
        <f t="shared" si="213"/>
        <v>0</v>
      </c>
      <c r="F591" s="227">
        <f t="shared" si="214"/>
        <v>45.3514739229025</v>
      </c>
      <c r="G591" s="226">
        <f t="shared" si="223"/>
        <v>47.551117451260097</v>
      </c>
      <c r="H591" s="12">
        <f t="shared" si="224"/>
        <v>23.775558725630049</v>
      </c>
      <c r="I591" s="16">
        <v>5.0999999999999996</v>
      </c>
      <c r="J591" s="13">
        <f t="shared" si="215"/>
        <v>0</v>
      </c>
      <c r="K591" s="32">
        <f t="shared" si="216"/>
        <v>784.31372549019613</v>
      </c>
      <c r="L591" s="70">
        <f t="shared" si="222"/>
        <v>86.47058823529413</v>
      </c>
      <c r="M591" s="14">
        <v>4.4000000000000004</v>
      </c>
      <c r="N591" s="15">
        <f t="shared" si="217"/>
        <v>0</v>
      </c>
      <c r="O591" s="151">
        <f t="shared" si="218"/>
        <v>318.18181818181819</v>
      </c>
      <c r="P591" s="143">
        <f t="shared" si="219"/>
        <v>100.22727272727272</v>
      </c>
      <c r="Q591" s="11">
        <f t="shared" si="220"/>
        <v>210.3</v>
      </c>
      <c r="R591" s="12">
        <f t="shared" si="221"/>
        <v>0</v>
      </c>
    </row>
    <row r="592" spans="1:18" s="9" customFormat="1" ht="8.1" customHeight="1" thickBot="1" x14ac:dyDescent="0.3">
      <c r="A592" s="158"/>
      <c r="B592" s="215"/>
      <c r="C592" s="136"/>
      <c r="D592" s="4"/>
      <c r="K592" s="29"/>
      <c r="L592" s="6"/>
      <c r="M592" s="6"/>
      <c r="N592" s="7"/>
      <c r="O592" s="149"/>
      <c r="P592" s="141"/>
      <c r="Q592" s="4"/>
      <c r="R592" s="5"/>
    </row>
    <row r="593" spans="1:18" ht="16.5" thickTop="1" thickBot="1" x14ac:dyDescent="0.3">
      <c r="A593" s="159" t="s">
        <v>64</v>
      </c>
      <c r="B593" s="210"/>
      <c r="C593" s="218"/>
      <c r="D593" s="4"/>
      <c r="E593" s="9"/>
      <c r="F593" s="9"/>
      <c r="G593" s="9"/>
      <c r="H593" s="9"/>
      <c r="I593" s="9"/>
      <c r="J593" s="9"/>
      <c r="K593" s="29"/>
      <c r="L593" s="6"/>
      <c r="M593" s="6"/>
      <c r="N593" s="7"/>
      <c r="O593" s="149"/>
      <c r="P593" s="141"/>
      <c r="Q593" s="4"/>
      <c r="R593" s="5"/>
    </row>
    <row r="594" spans="1:18" s="9" customFormat="1" ht="7.5" customHeight="1" thickTop="1" x14ac:dyDescent="0.25">
      <c r="A594" s="1"/>
      <c r="B594" s="211"/>
      <c r="C594" s="136"/>
      <c r="K594" s="31"/>
      <c r="L594" s="131"/>
      <c r="M594" s="27"/>
      <c r="N594" s="27"/>
      <c r="O594" s="150"/>
      <c r="P594" s="142"/>
      <c r="R594" s="27"/>
    </row>
    <row r="595" spans="1:18" ht="14.25" customHeight="1" x14ac:dyDescent="0.25">
      <c r="A595" s="157" t="s">
        <v>540</v>
      </c>
      <c r="B595" s="71" t="s">
        <v>900</v>
      </c>
      <c r="C595" s="120"/>
      <c r="D595" s="11">
        <v>29.7</v>
      </c>
      <c r="E595" s="226">
        <f t="shared" ref="E595:E658" si="225">D595*($C595/100)</f>
        <v>0</v>
      </c>
      <c r="F595" s="227">
        <f t="shared" ref="F595:F658" si="226">IF((IF($D$2&gt;=200,0,(((200-$D$2)/$D595)*100)))&gt;999,"",IF($D$2&gt;=200,0,(((200-$D$2)/$D595)*100)))</f>
        <v>673.40067340067344</v>
      </c>
      <c r="G595" s="226">
        <f t="shared" si="223"/>
        <v>904.97737556561083</v>
      </c>
      <c r="H595" s="12">
        <f t="shared" si="224"/>
        <v>452.48868778280541</v>
      </c>
      <c r="I595" s="16">
        <v>1.9</v>
      </c>
      <c r="J595" s="13">
        <f t="shared" ref="J595:J626" si="227">I595*($C595/100)</f>
        <v>0</v>
      </c>
      <c r="K595" s="32">
        <f t="shared" ref="K595:K626" si="228">IF(I595=0,"",IF(((((40-$I$2)/I595)*100))&gt;9999,9999,(((40-$I$2)/I595)*100)))</f>
        <v>2105.2631578947371</v>
      </c>
      <c r="L595" s="70">
        <f t="shared" ref="L595:L626" si="229">IF(K595=9999,99.9,D595/I595)</f>
        <v>15.631578947368421</v>
      </c>
      <c r="M595" s="14">
        <v>1.2</v>
      </c>
      <c r="N595" s="15">
        <f t="shared" ref="N595:N626" si="230">M595*($C595/100)</f>
        <v>0</v>
      </c>
      <c r="O595" s="151">
        <f t="shared" ref="O595:O626" si="231">IF(M595=0,"",IF(((((14-$M$2)/M595)*100))&gt;9999,"",(((14-$M$2)/M595)*100)))</f>
        <v>1166.6666666666667</v>
      </c>
      <c r="P595" s="143">
        <f t="shared" ref="P595:P626" si="232">IF(O595="","",D595/M595)</f>
        <v>24.75</v>
      </c>
      <c r="Q595" s="11">
        <f t="shared" ref="Q595:Q626" si="233">(D595-(I595*4))/2</f>
        <v>11.05</v>
      </c>
      <c r="R595" s="12">
        <f t="shared" ref="R595:R626" si="234">(E595-(J595*4))/2</f>
        <v>0</v>
      </c>
    </row>
    <row r="596" spans="1:18" ht="14.25" customHeight="1" x14ac:dyDescent="0.25">
      <c r="A596" s="157" t="s">
        <v>541</v>
      </c>
      <c r="B596" s="71" t="s">
        <v>900</v>
      </c>
      <c r="C596" s="120"/>
      <c r="D596" s="11">
        <v>19.7</v>
      </c>
      <c r="E596" s="226">
        <f t="shared" si="225"/>
        <v>0</v>
      </c>
      <c r="F596" s="227" t="str">
        <f t="shared" si="226"/>
        <v/>
      </c>
      <c r="G596" s="226" t="str">
        <f t="shared" si="223"/>
        <v/>
      </c>
      <c r="H596" s="12">
        <f t="shared" si="224"/>
        <v>800</v>
      </c>
      <c r="I596" s="16">
        <v>1.8</v>
      </c>
      <c r="J596" s="13">
        <f t="shared" si="227"/>
        <v>0</v>
      </c>
      <c r="K596" s="32">
        <f t="shared" si="228"/>
        <v>2222.2222222222222</v>
      </c>
      <c r="L596" s="70">
        <f t="shared" si="229"/>
        <v>10.944444444444445</v>
      </c>
      <c r="M596" s="14">
        <v>1.3</v>
      </c>
      <c r="N596" s="15">
        <f t="shared" si="230"/>
        <v>0</v>
      </c>
      <c r="O596" s="151">
        <f t="shared" si="231"/>
        <v>1076.9230769230769</v>
      </c>
      <c r="P596" s="143">
        <f t="shared" si="232"/>
        <v>15.153846153846153</v>
      </c>
      <c r="Q596" s="11">
        <f t="shared" si="233"/>
        <v>6.25</v>
      </c>
      <c r="R596" s="12">
        <f t="shared" si="234"/>
        <v>0</v>
      </c>
    </row>
    <row r="597" spans="1:18" ht="14.25" customHeight="1" x14ac:dyDescent="0.25">
      <c r="A597" s="157" t="s">
        <v>1026</v>
      </c>
      <c r="B597" s="71" t="s">
        <v>900</v>
      </c>
      <c r="C597" s="120"/>
      <c r="D597" s="11">
        <v>119</v>
      </c>
      <c r="E597" s="226">
        <f t="shared" si="225"/>
        <v>0</v>
      </c>
      <c r="F597" s="227">
        <f t="shared" si="226"/>
        <v>168.0672268907563</v>
      </c>
      <c r="G597" s="226">
        <f t="shared" si="223"/>
        <v>196.46365422396858</v>
      </c>
      <c r="H597" s="12">
        <f t="shared" si="224"/>
        <v>98.231827111984288</v>
      </c>
      <c r="I597" s="16">
        <v>4.3</v>
      </c>
      <c r="J597" s="13">
        <f t="shared" si="227"/>
        <v>0</v>
      </c>
      <c r="K597" s="32">
        <f t="shared" si="228"/>
        <v>930.23255813953494</v>
      </c>
      <c r="L597" s="70">
        <f t="shared" si="229"/>
        <v>27.674418604651162</v>
      </c>
      <c r="M597" s="14">
        <v>1.2</v>
      </c>
      <c r="N597" s="15">
        <f t="shared" si="230"/>
        <v>0</v>
      </c>
      <c r="O597" s="151">
        <f t="shared" si="231"/>
        <v>1166.6666666666667</v>
      </c>
      <c r="P597" s="143">
        <f t="shared" si="232"/>
        <v>99.166666666666671</v>
      </c>
      <c r="Q597" s="11">
        <f t="shared" si="233"/>
        <v>50.9</v>
      </c>
      <c r="R597" s="12">
        <f t="shared" si="234"/>
        <v>0</v>
      </c>
    </row>
    <row r="598" spans="1:18" s="9" customFormat="1" ht="14.25" customHeight="1" x14ac:dyDescent="0.25">
      <c r="A598" s="157" t="s">
        <v>443</v>
      </c>
      <c r="B598" s="71" t="s">
        <v>900</v>
      </c>
      <c r="C598" s="120"/>
      <c r="D598" s="11">
        <v>37.799999999999997</v>
      </c>
      <c r="E598" s="226">
        <f t="shared" si="225"/>
        <v>0</v>
      </c>
      <c r="F598" s="227">
        <f t="shared" si="226"/>
        <v>529.10052910052912</v>
      </c>
      <c r="G598" s="226">
        <f t="shared" si="223"/>
        <v>729.92700729927003</v>
      </c>
      <c r="H598" s="12">
        <f t="shared" si="224"/>
        <v>364.96350364963502</v>
      </c>
      <c r="I598" s="16">
        <v>2.6</v>
      </c>
      <c r="J598" s="13">
        <f t="shared" si="227"/>
        <v>0</v>
      </c>
      <c r="K598" s="32">
        <f t="shared" si="228"/>
        <v>1538.4615384615383</v>
      </c>
      <c r="L598" s="70">
        <f t="shared" si="229"/>
        <v>14.538461538461537</v>
      </c>
      <c r="M598" s="14">
        <v>3.9</v>
      </c>
      <c r="N598" s="15">
        <f t="shared" si="230"/>
        <v>0</v>
      </c>
      <c r="O598" s="151">
        <f t="shared" si="231"/>
        <v>358.97435897435901</v>
      </c>
      <c r="P598" s="143">
        <f t="shared" si="232"/>
        <v>9.6923076923076916</v>
      </c>
      <c r="Q598" s="11">
        <f t="shared" si="233"/>
        <v>13.7</v>
      </c>
      <c r="R598" s="12">
        <f t="shared" si="234"/>
        <v>0</v>
      </c>
    </row>
    <row r="599" spans="1:18" s="9" customFormat="1" ht="14.25" customHeight="1" x14ac:dyDescent="0.25">
      <c r="A599" s="157" t="s">
        <v>444</v>
      </c>
      <c r="B599" s="71" t="s">
        <v>900</v>
      </c>
      <c r="C599" s="120"/>
      <c r="D599" s="11">
        <v>36.6</v>
      </c>
      <c r="E599" s="226">
        <f t="shared" si="225"/>
        <v>0</v>
      </c>
      <c r="F599" s="227">
        <f t="shared" si="226"/>
        <v>546.44808743169392</v>
      </c>
      <c r="G599" s="226">
        <f t="shared" si="223"/>
        <v>800</v>
      </c>
      <c r="H599" s="12">
        <f t="shared" si="224"/>
        <v>400</v>
      </c>
      <c r="I599" s="16">
        <v>2.9</v>
      </c>
      <c r="J599" s="13">
        <f t="shared" si="227"/>
        <v>0</v>
      </c>
      <c r="K599" s="32">
        <f t="shared" si="228"/>
        <v>1379.3103448275863</v>
      </c>
      <c r="L599" s="70">
        <f t="shared" si="229"/>
        <v>12.620689655172415</v>
      </c>
      <c r="M599" s="14">
        <v>9.4</v>
      </c>
      <c r="N599" s="15">
        <f t="shared" si="230"/>
        <v>0</v>
      </c>
      <c r="O599" s="151">
        <f t="shared" si="231"/>
        <v>148.93617021276594</v>
      </c>
      <c r="P599" s="143">
        <f t="shared" si="232"/>
        <v>3.8936170212765959</v>
      </c>
      <c r="Q599" s="11">
        <f t="shared" si="233"/>
        <v>12.5</v>
      </c>
      <c r="R599" s="12">
        <f t="shared" si="234"/>
        <v>0</v>
      </c>
    </row>
    <row r="600" spans="1:18" s="9" customFormat="1" ht="14.25" customHeight="1" x14ac:dyDescent="0.25">
      <c r="A600" s="157" t="s">
        <v>1122</v>
      </c>
      <c r="B600" s="71" t="s">
        <v>900</v>
      </c>
      <c r="C600" s="120"/>
      <c r="D600" s="11">
        <v>43.9</v>
      </c>
      <c r="E600" s="226">
        <f t="shared" si="225"/>
        <v>0</v>
      </c>
      <c r="F600" s="227">
        <f t="shared" si="226"/>
        <v>455.58086560364461</v>
      </c>
      <c r="G600" s="226">
        <f t="shared" si="223"/>
        <v>583.09037900874637</v>
      </c>
      <c r="H600" s="12">
        <f t="shared" si="224"/>
        <v>291.54518950437318</v>
      </c>
      <c r="I600" s="16">
        <v>2.4</v>
      </c>
      <c r="J600" s="13">
        <f t="shared" si="227"/>
        <v>0</v>
      </c>
      <c r="K600" s="32">
        <f t="shared" si="228"/>
        <v>1666.6666666666667</v>
      </c>
      <c r="L600" s="70">
        <f t="shared" si="229"/>
        <v>18.291666666666668</v>
      </c>
      <c r="M600" s="14">
        <v>10.8</v>
      </c>
      <c r="N600" s="15">
        <f t="shared" si="230"/>
        <v>0</v>
      </c>
      <c r="O600" s="151">
        <f t="shared" si="231"/>
        <v>129.62962962962962</v>
      </c>
      <c r="P600" s="143">
        <f t="shared" si="232"/>
        <v>4.064814814814814</v>
      </c>
      <c r="Q600" s="11">
        <f t="shared" si="233"/>
        <v>17.149999999999999</v>
      </c>
      <c r="R600" s="12">
        <f t="shared" si="234"/>
        <v>0</v>
      </c>
    </row>
    <row r="601" spans="1:18" s="9" customFormat="1" ht="14.25" customHeight="1" x14ac:dyDescent="0.25">
      <c r="A601" s="157" t="s">
        <v>529</v>
      </c>
      <c r="B601" s="71" t="s">
        <v>900</v>
      </c>
      <c r="C601" s="120"/>
      <c r="D601" s="11">
        <v>28.6</v>
      </c>
      <c r="E601" s="226">
        <f t="shared" si="225"/>
        <v>0</v>
      </c>
      <c r="F601" s="227">
        <f t="shared" si="226"/>
        <v>699.30069930069919</v>
      </c>
      <c r="G601" s="226" t="str">
        <f t="shared" si="223"/>
        <v/>
      </c>
      <c r="H601" s="12">
        <f t="shared" si="224"/>
        <v>526.31578947368428</v>
      </c>
      <c r="I601" s="16">
        <v>2.4</v>
      </c>
      <c r="J601" s="13">
        <f t="shared" si="227"/>
        <v>0</v>
      </c>
      <c r="K601" s="32">
        <f t="shared" si="228"/>
        <v>1666.6666666666667</v>
      </c>
      <c r="L601" s="70">
        <f t="shared" si="229"/>
        <v>11.916666666666668</v>
      </c>
      <c r="M601" s="14">
        <v>1.5</v>
      </c>
      <c r="N601" s="15">
        <f t="shared" si="230"/>
        <v>0</v>
      </c>
      <c r="O601" s="151">
        <f t="shared" si="231"/>
        <v>933.33333333333337</v>
      </c>
      <c r="P601" s="143">
        <f t="shared" si="232"/>
        <v>19.066666666666666</v>
      </c>
      <c r="Q601" s="11">
        <f t="shared" si="233"/>
        <v>9.5</v>
      </c>
      <c r="R601" s="12">
        <f t="shared" si="234"/>
        <v>0</v>
      </c>
    </row>
    <row r="602" spans="1:18" s="9" customFormat="1" ht="14.25" customHeight="1" x14ac:dyDescent="0.25">
      <c r="A602" s="157" t="s">
        <v>445</v>
      </c>
      <c r="B602" s="71" t="s">
        <v>900</v>
      </c>
      <c r="C602" s="120"/>
      <c r="D602" s="11">
        <v>28.8</v>
      </c>
      <c r="E602" s="226">
        <f t="shared" si="225"/>
        <v>0</v>
      </c>
      <c r="F602" s="227">
        <f t="shared" si="226"/>
        <v>694.44444444444446</v>
      </c>
      <c r="G602" s="226">
        <f t="shared" si="223"/>
        <v>750.75075075075074</v>
      </c>
      <c r="H602" s="12">
        <f t="shared" si="224"/>
        <v>375.37537537537537</v>
      </c>
      <c r="I602" s="16">
        <v>0.54</v>
      </c>
      <c r="J602" s="13">
        <f t="shared" si="227"/>
        <v>0</v>
      </c>
      <c r="K602" s="32">
        <f t="shared" si="228"/>
        <v>7407.4074074074078</v>
      </c>
      <c r="L602" s="70">
        <f t="shared" si="229"/>
        <v>53.333333333333329</v>
      </c>
      <c r="M602" s="14">
        <v>0.5</v>
      </c>
      <c r="N602" s="15">
        <f t="shared" si="230"/>
        <v>0</v>
      </c>
      <c r="O602" s="151">
        <f t="shared" si="231"/>
        <v>2800</v>
      </c>
      <c r="P602" s="143">
        <f t="shared" si="232"/>
        <v>57.6</v>
      </c>
      <c r="Q602" s="11">
        <f t="shared" si="233"/>
        <v>13.32</v>
      </c>
      <c r="R602" s="12">
        <f t="shared" si="234"/>
        <v>0</v>
      </c>
    </row>
    <row r="603" spans="1:18" s="9" customFormat="1" ht="14.25" customHeight="1" x14ac:dyDescent="0.25">
      <c r="A603" s="157" t="s">
        <v>446</v>
      </c>
      <c r="B603" s="71" t="s">
        <v>900</v>
      </c>
      <c r="C603" s="120"/>
      <c r="D603" s="11">
        <v>336</v>
      </c>
      <c r="E603" s="226">
        <f t="shared" si="225"/>
        <v>0</v>
      </c>
      <c r="F603" s="227">
        <f t="shared" si="226"/>
        <v>59.523809523809526</v>
      </c>
      <c r="G603" s="226">
        <f t="shared" si="223"/>
        <v>64.267352185089976</v>
      </c>
      <c r="H603" s="12">
        <f t="shared" si="224"/>
        <v>32.133676092544988</v>
      </c>
      <c r="I603" s="16">
        <v>6.2</v>
      </c>
      <c r="J603" s="13">
        <f t="shared" si="227"/>
        <v>0</v>
      </c>
      <c r="K603" s="32">
        <f t="shared" si="228"/>
        <v>645.16129032258061</v>
      </c>
      <c r="L603" s="70">
        <f t="shared" si="229"/>
        <v>54.193548387096776</v>
      </c>
      <c r="M603" s="14">
        <v>7.7</v>
      </c>
      <c r="N603" s="15">
        <f t="shared" si="230"/>
        <v>0</v>
      </c>
      <c r="O603" s="151">
        <f t="shared" si="231"/>
        <v>181.81818181818181</v>
      </c>
      <c r="P603" s="143">
        <f t="shared" si="232"/>
        <v>43.636363636363633</v>
      </c>
      <c r="Q603" s="11">
        <f t="shared" si="233"/>
        <v>155.6</v>
      </c>
      <c r="R603" s="12">
        <f t="shared" si="234"/>
        <v>0</v>
      </c>
    </row>
    <row r="604" spans="1:18" s="9" customFormat="1" ht="14.25" customHeight="1" x14ac:dyDescent="0.25">
      <c r="A604" s="157" t="s">
        <v>448</v>
      </c>
      <c r="B604" s="71" t="s">
        <v>900</v>
      </c>
      <c r="C604" s="120"/>
      <c r="D604" s="11">
        <v>47.4</v>
      </c>
      <c r="E604" s="226">
        <f t="shared" si="225"/>
        <v>0</v>
      </c>
      <c r="F604" s="227">
        <f t="shared" si="226"/>
        <v>421.94092827004221</v>
      </c>
      <c r="G604" s="226">
        <f t="shared" si="223"/>
        <v>492.61083743842369</v>
      </c>
      <c r="H604" s="12">
        <f t="shared" si="224"/>
        <v>246.30541871921184</v>
      </c>
      <c r="I604" s="16">
        <v>1.7</v>
      </c>
      <c r="J604" s="13">
        <f t="shared" si="227"/>
        <v>0</v>
      </c>
      <c r="K604" s="32">
        <f t="shared" si="228"/>
        <v>2352.9411764705883</v>
      </c>
      <c r="L604" s="70">
        <f t="shared" si="229"/>
        <v>27.882352941176471</v>
      </c>
      <c r="M604" s="14">
        <v>1.3</v>
      </c>
      <c r="N604" s="15">
        <f t="shared" si="230"/>
        <v>0</v>
      </c>
      <c r="O604" s="151">
        <f t="shared" si="231"/>
        <v>1076.9230769230769</v>
      </c>
      <c r="P604" s="143">
        <f t="shared" si="232"/>
        <v>36.46153846153846</v>
      </c>
      <c r="Q604" s="11">
        <f t="shared" si="233"/>
        <v>20.3</v>
      </c>
      <c r="R604" s="12">
        <f t="shared" si="234"/>
        <v>0</v>
      </c>
    </row>
    <row r="605" spans="1:18" s="9" customFormat="1" ht="14.25" customHeight="1" x14ac:dyDescent="0.25">
      <c r="A605" s="157" t="s">
        <v>447</v>
      </c>
      <c r="B605" s="71" t="s">
        <v>900</v>
      </c>
      <c r="C605" s="120"/>
      <c r="D605" s="11">
        <v>45.6</v>
      </c>
      <c r="E605" s="226">
        <f t="shared" si="225"/>
        <v>0</v>
      </c>
      <c r="F605" s="227">
        <f t="shared" si="226"/>
        <v>438.59649122807014</v>
      </c>
      <c r="G605" s="226">
        <f t="shared" si="223"/>
        <v>892.85714285714266</v>
      </c>
      <c r="H605" s="12">
        <f t="shared" si="224"/>
        <v>446.42857142857133</v>
      </c>
      <c r="I605" s="16">
        <v>5.8</v>
      </c>
      <c r="J605" s="13">
        <f t="shared" si="227"/>
        <v>0</v>
      </c>
      <c r="K605" s="32">
        <f t="shared" si="228"/>
        <v>689.65517241379314</v>
      </c>
      <c r="L605" s="70">
        <f t="shared" si="229"/>
        <v>7.862068965517242</v>
      </c>
      <c r="M605" s="14">
        <v>0.3</v>
      </c>
      <c r="N605" s="15">
        <f t="shared" si="230"/>
        <v>0</v>
      </c>
      <c r="O605" s="151">
        <f t="shared" si="231"/>
        <v>4666.666666666667</v>
      </c>
      <c r="P605" s="143">
        <f t="shared" si="232"/>
        <v>152</v>
      </c>
      <c r="Q605" s="11">
        <f t="shared" si="233"/>
        <v>11.200000000000001</v>
      </c>
      <c r="R605" s="12">
        <f t="shared" si="234"/>
        <v>0</v>
      </c>
    </row>
    <row r="606" spans="1:18" ht="14.25" customHeight="1" x14ac:dyDescent="0.25">
      <c r="A606" s="157" t="s">
        <v>449</v>
      </c>
      <c r="B606" s="71" t="s">
        <v>900</v>
      </c>
      <c r="C606" s="120"/>
      <c r="D606" s="11">
        <v>54.1</v>
      </c>
      <c r="E606" s="226">
        <f t="shared" si="225"/>
        <v>0</v>
      </c>
      <c r="F606" s="227">
        <f t="shared" si="226"/>
        <v>369.68576709796668</v>
      </c>
      <c r="G606" s="226">
        <f t="shared" si="223"/>
        <v>415.80041580041581</v>
      </c>
      <c r="H606" s="12">
        <f t="shared" si="224"/>
        <v>207.9002079002079</v>
      </c>
      <c r="I606" s="16">
        <v>1.5</v>
      </c>
      <c r="J606" s="13">
        <f t="shared" si="227"/>
        <v>0</v>
      </c>
      <c r="K606" s="32">
        <f t="shared" si="228"/>
        <v>2666.666666666667</v>
      </c>
      <c r="L606" s="70">
        <f t="shared" si="229"/>
        <v>36.06666666666667</v>
      </c>
      <c r="M606" s="14">
        <v>1.3</v>
      </c>
      <c r="N606" s="15">
        <f t="shared" si="230"/>
        <v>0</v>
      </c>
      <c r="O606" s="151">
        <f t="shared" si="231"/>
        <v>1076.9230769230769</v>
      </c>
      <c r="P606" s="143">
        <f t="shared" si="232"/>
        <v>41.615384615384613</v>
      </c>
      <c r="Q606" s="11">
        <f t="shared" si="233"/>
        <v>24.05</v>
      </c>
      <c r="R606" s="12">
        <f t="shared" si="234"/>
        <v>0</v>
      </c>
    </row>
    <row r="607" spans="1:18" ht="14.25" customHeight="1" x14ac:dyDescent="0.25">
      <c r="A607" s="157" t="s">
        <v>450</v>
      </c>
      <c r="B607" s="71" t="s">
        <v>900</v>
      </c>
      <c r="C607" s="120"/>
      <c r="D607" s="11">
        <v>37.200000000000003</v>
      </c>
      <c r="E607" s="226">
        <f t="shared" si="225"/>
        <v>0</v>
      </c>
      <c r="F607" s="227">
        <f t="shared" si="226"/>
        <v>537.63440860215053</v>
      </c>
      <c r="G607" s="226" t="str">
        <f t="shared" si="223"/>
        <v/>
      </c>
      <c r="H607" s="12">
        <f t="shared" si="224"/>
        <v>757.57575757575739</v>
      </c>
      <c r="I607" s="16">
        <v>6</v>
      </c>
      <c r="J607" s="13">
        <f t="shared" si="227"/>
        <v>0</v>
      </c>
      <c r="K607" s="32">
        <f t="shared" si="228"/>
        <v>666.66666666666674</v>
      </c>
      <c r="L607" s="70">
        <f t="shared" si="229"/>
        <v>6.2</v>
      </c>
      <c r="M607" s="14">
        <v>0</v>
      </c>
      <c r="N607" s="15">
        <f t="shared" si="230"/>
        <v>0</v>
      </c>
      <c r="O607" s="151" t="str">
        <f t="shared" si="231"/>
        <v/>
      </c>
      <c r="P607" s="143" t="str">
        <f t="shared" si="232"/>
        <v/>
      </c>
      <c r="Q607" s="11">
        <f t="shared" si="233"/>
        <v>6.6000000000000014</v>
      </c>
      <c r="R607" s="12">
        <f t="shared" si="234"/>
        <v>0</v>
      </c>
    </row>
    <row r="608" spans="1:18" ht="14.25" customHeight="1" x14ac:dyDescent="0.25">
      <c r="A608" s="157" t="s">
        <v>507</v>
      </c>
      <c r="B608" s="71" t="s">
        <v>900</v>
      </c>
      <c r="C608" s="120"/>
      <c r="D608" s="11">
        <v>391</v>
      </c>
      <c r="E608" s="226">
        <f t="shared" si="225"/>
        <v>0</v>
      </c>
      <c r="F608" s="227">
        <f t="shared" si="226"/>
        <v>51.150895140664964</v>
      </c>
      <c r="G608" s="226">
        <f t="shared" si="223"/>
        <v>126.42225031605562</v>
      </c>
      <c r="H608" s="12">
        <f t="shared" si="224"/>
        <v>63.211125158027812</v>
      </c>
      <c r="I608" s="16">
        <v>58.2</v>
      </c>
      <c r="J608" s="13">
        <f t="shared" si="227"/>
        <v>0</v>
      </c>
      <c r="K608" s="32">
        <f t="shared" si="228"/>
        <v>68.728522336769757</v>
      </c>
      <c r="L608" s="70">
        <f t="shared" si="229"/>
        <v>6.7182130584192441</v>
      </c>
      <c r="M608" s="14">
        <v>3.6</v>
      </c>
      <c r="N608" s="15">
        <f t="shared" si="230"/>
        <v>0</v>
      </c>
      <c r="O608" s="151">
        <f t="shared" si="231"/>
        <v>388.88888888888886</v>
      </c>
      <c r="P608" s="143">
        <f t="shared" si="232"/>
        <v>108.61111111111111</v>
      </c>
      <c r="Q608" s="11">
        <f t="shared" si="233"/>
        <v>79.099999999999994</v>
      </c>
      <c r="R608" s="12">
        <f t="shared" si="234"/>
        <v>0</v>
      </c>
    </row>
    <row r="609" spans="1:18" s="9" customFormat="1" ht="14.25" customHeight="1" x14ac:dyDescent="0.25">
      <c r="A609" s="157" t="s">
        <v>451</v>
      </c>
      <c r="B609" s="71" t="s">
        <v>900</v>
      </c>
      <c r="C609" s="120"/>
      <c r="D609" s="11">
        <v>53.5</v>
      </c>
      <c r="E609" s="226">
        <f t="shared" si="225"/>
        <v>0</v>
      </c>
      <c r="F609" s="227">
        <f t="shared" si="226"/>
        <v>373.8317757009346</v>
      </c>
      <c r="G609" s="226">
        <f t="shared" si="223"/>
        <v>481.92771084337352</v>
      </c>
      <c r="H609" s="12">
        <f t="shared" si="224"/>
        <v>240.96385542168676</v>
      </c>
      <c r="I609" s="16">
        <v>3</v>
      </c>
      <c r="J609" s="13">
        <f t="shared" si="227"/>
        <v>0</v>
      </c>
      <c r="K609" s="32">
        <f t="shared" si="228"/>
        <v>1333.3333333333335</v>
      </c>
      <c r="L609" s="70">
        <f t="shared" si="229"/>
        <v>17.833333333333332</v>
      </c>
      <c r="M609" s="14">
        <v>0.5</v>
      </c>
      <c r="N609" s="15">
        <f t="shared" si="230"/>
        <v>0</v>
      </c>
      <c r="O609" s="151">
        <f t="shared" si="231"/>
        <v>2800</v>
      </c>
      <c r="P609" s="143">
        <f t="shared" si="232"/>
        <v>107</v>
      </c>
      <c r="Q609" s="11">
        <f t="shared" si="233"/>
        <v>20.75</v>
      </c>
      <c r="R609" s="12">
        <f t="shared" si="234"/>
        <v>0</v>
      </c>
    </row>
    <row r="610" spans="1:18" s="9" customFormat="1" ht="14.25" customHeight="1" x14ac:dyDescent="0.25">
      <c r="A610" s="157" t="s">
        <v>1004</v>
      </c>
      <c r="B610" s="71" t="s">
        <v>900</v>
      </c>
      <c r="C610" s="120"/>
      <c r="D610" s="11">
        <v>19.2</v>
      </c>
      <c r="E610" s="226">
        <f t="shared" si="225"/>
        <v>0</v>
      </c>
      <c r="F610" s="227" t="str">
        <f t="shared" si="226"/>
        <v/>
      </c>
      <c r="G610" s="226" t="str">
        <f t="shared" si="223"/>
        <v/>
      </c>
      <c r="H610" s="12">
        <f t="shared" si="224"/>
        <v>694.44444444444457</v>
      </c>
      <c r="I610" s="16">
        <v>1.2</v>
      </c>
      <c r="J610" s="13">
        <f t="shared" si="227"/>
        <v>0</v>
      </c>
      <c r="K610" s="32">
        <f t="shared" si="228"/>
        <v>3333.3333333333335</v>
      </c>
      <c r="L610" s="70">
        <f t="shared" si="229"/>
        <v>16</v>
      </c>
      <c r="M610" s="14">
        <v>1.4</v>
      </c>
      <c r="N610" s="15">
        <f t="shared" si="230"/>
        <v>0</v>
      </c>
      <c r="O610" s="151">
        <f t="shared" si="231"/>
        <v>1000</v>
      </c>
      <c r="P610" s="143">
        <f t="shared" si="232"/>
        <v>13.714285714285715</v>
      </c>
      <c r="Q610" s="11">
        <f t="shared" si="233"/>
        <v>7.1999999999999993</v>
      </c>
      <c r="R610" s="12">
        <f t="shared" si="234"/>
        <v>0</v>
      </c>
    </row>
    <row r="611" spans="1:18" ht="14.25" customHeight="1" x14ac:dyDescent="0.25">
      <c r="A611" s="157" t="s">
        <v>452</v>
      </c>
      <c r="B611" s="71" t="s">
        <v>900</v>
      </c>
      <c r="C611" s="120"/>
      <c r="D611" s="11">
        <v>11.9</v>
      </c>
      <c r="E611" s="226">
        <f t="shared" si="225"/>
        <v>0</v>
      </c>
      <c r="F611" s="227" t="str">
        <f t="shared" si="226"/>
        <v/>
      </c>
      <c r="G611" s="226" t="str">
        <f t="shared" si="223"/>
        <v/>
      </c>
      <c r="H611" s="12" t="str">
        <f t="shared" si="224"/>
        <v/>
      </c>
      <c r="I611" s="16">
        <v>0.5</v>
      </c>
      <c r="J611" s="13">
        <f t="shared" si="227"/>
        <v>0</v>
      </c>
      <c r="K611" s="32">
        <f t="shared" si="228"/>
        <v>8000</v>
      </c>
      <c r="L611" s="70">
        <f t="shared" si="229"/>
        <v>23.8</v>
      </c>
      <c r="M611" s="14">
        <v>2</v>
      </c>
      <c r="N611" s="15">
        <f t="shared" si="230"/>
        <v>0</v>
      </c>
      <c r="O611" s="151">
        <f t="shared" si="231"/>
        <v>700</v>
      </c>
      <c r="P611" s="143">
        <f t="shared" si="232"/>
        <v>5.95</v>
      </c>
      <c r="Q611" s="11">
        <f t="shared" si="233"/>
        <v>4.95</v>
      </c>
      <c r="R611" s="12">
        <f t="shared" si="234"/>
        <v>0</v>
      </c>
    </row>
    <row r="612" spans="1:18" ht="14.25" customHeight="1" x14ac:dyDescent="0.25">
      <c r="A612" s="157" t="s">
        <v>1119</v>
      </c>
      <c r="B612" s="71" t="s">
        <v>900</v>
      </c>
      <c r="C612" s="120"/>
      <c r="D612" s="11">
        <v>21</v>
      </c>
      <c r="E612" s="226">
        <f t="shared" si="225"/>
        <v>0</v>
      </c>
      <c r="F612" s="227">
        <f t="shared" si="226"/>
        <v>952.38095238095241</v>
      </c>
      <c r="G612" s="226" t="str">
        <f t="shared" si="223"/>
        <v/>
      </c>
      <c r="H612" s="12">
        <f t="shared" si="224"/>
        <v>617.28395061728395</v>
      </c>
      <c r="I612" s="16">
        <v>1.2</v>
      </c>
      <c r="J612" s="13">
        <f t="shared" si="227"/>
        <v>0</v>
      </c>
      <c r="K612" s="32">
        <f t="shared" si="228"/>
        <v>3333.3333333333335</v>
      </c>
      <c r="L612" s="70">
        <f t="shared" si="229"/>
        <v>17.5</v>
      </c>
      <c r="M612" s="14">
        <v>2.5</v>
      </c>
      <c r="N612" s="15">
        <f t="shared" si="230"/>
        <v>0</v>
      </c>
      <c r="O612" s="151">
        <f t="shared" si="231"/>
        <v>560</v>
      </c>
      <c r="P612" s="143">
        <f t="shared" si="232"/>
        <v>8.4</v>
      </c>
      <c r="Q612" s="11">
        <f t="shared" si="233"/>
        <v>8.1</v>
      </c>
      <c r="R612" s="12">
        <f t="shared" si="234"/>
        <v>0</v>
      </c>
    </row>
    <row r="613" spans="1:18" ht="14.25" customHeight="1" x14ac:dyDescent="0.25">
      <c r="A613" s="157" t="s">
        <v>49</v>
      </c>
      <c r="B613" s="71" t="s">
        <v>900</v>
      </c>
      <c r="C613" s="120"/>
      <c r="D613" s="11">
        <v>20.2</v>
      </c>
      <c r="E613" s="226">
        <f t="shared" si="225"/>
        <v>0</v>
      </c>
      <c r="F613" s="227">
        <f t="shared" si="226"/>
        <v>990.09900990099004</v>
      </c>
      <c r="G613" s="226" t="str">
        <f t="shared" si="223"/>
        <v/>
      </c>
      <c r="H613" s="12">
        <f t="shared" si="224"/>
        <v>724.63768115942025</v>
      </c>
      <c r="I613" s="16">
        <v>1.6</v>
      </c>
      <c r="J613" s="13">
        <f t="shared" si="227"/>
        <v>0</v>
      </c>
      <c r="K613" s="32">
        <f t="shared" si="228"/>
        <v>2500</v>
      </c>
      <c r="L613" s="70">
        <f t="shared" si="229"/>
        <v>12.624999999999998</v>
      </c>
      <c r="M613" s="14">
        <v>1.5</v>
      </c>
      <c r="N613" s="15">
        <f t="shared" si="230"/>
        <v>0</v>
      </c>
      <c r="O613" s="151">
        <f t="shared" si="231"/>
        <v>933.33333333333337</v>
      </c>
      <c r="P613" s="143">
        <f t="shared" si="232"/>
        <v>13.466666666666667</v>
      </c>
      <c r="Q613" s="11">
        <f t="shared" si="233"/>
        <v>6.8999999999999995</v>
      </c>
      <c r="R613" s="12">
        <f t="shared" si="234"/>
        <v>0</v>
      </c>
    </row>
    <row r="614" spans="1:18" ht="14.25" customHeight="1" x14ac:dyDescent="0.25">
      <c r="A614" s="157" t="s">
        <v>1120</v>
      </c>
      <c r="B614" s="71" t="s">
        <v>900</v>
      </c>
      <c r="C614" s="120"/>
      <c r="D614" s="11">
        <v>115</v>
      </c>
      <c r="E614" s="226">
        <f t="shared" si="225"/>
        <v>0</v>
      </c>
      <c r="F614" s="227">
        <f t="shared" si="226"/>
        <v>173.91304347826087</v>
      </c>
      <c r="G614" s="226">
        <f t="shared" si="223"/>
        <v>184.16206261510132</v>
      </c>
      <c r="H614" s="12">
        <f t="shared" si="224"/>
        <v>92.08103130755066</v>
      </c>
      <c r="I614" s="16">
        <v>1.6</v>
      </c>
      <c r="J614" s="13">
        <f t="shared" si="227"/>
        <v>0</v>
      </c>
      <c r="K614" s="32">
        <f t="shared" si="228"/>
        <v>2500</v>
      </c>
      <c r="L614" s="70">
        <f t="shared" si="229"/>
        <v>71.875</v>
      </c>
      <c r="M614" s="14">
        <v>3.1</v>
      </c>
      <c r="N614" s="15">
        <f t="shared" si="230"/>
        <v>0</v>
      </c>
      <c r="O614" s="151">
        <f t="shared" si="231"/>
        <v>451.61290322580641</v>
      </c>
      <c r="P614" s="143">
        <f t="shared" si="232"/>
        <v>37.096774193548384</v>
      </c>
      <c r="Q614" s="11">
        <f t="shared" si="233"/>
        <v>54.3</v>
      </c>
      <c r="R614" s="12">
        <f t="shared" si="234"/>
        <v>0</v>
      </c>
    </row>
    <row r="615" spans="1:18" ht="14.25" customHeight="1" x14ac:dyDescent="0.25">
      <c r="A615" s="157" t="s">
        <v>124</v>
      </c>
      <c r="B615" s="71" t="s">
        <v>900</v>
      </c>
      <c r="C615" s="120"/>
      <c r="D615" s="11">
        <v>25.7</v>
      </c>
      <c r="E615" s="226">
        <f t="shared" si="225"/>
        <v>0</v>
      </c>
      <c r="F615" s="227">
        <f t="shared" si="226"/>
        <v>778.21011673151747</v>
      </c>
      <c r="G615" s="226" t="str">
        <f t="shared" si="223"/>
        <v/>
      </c>
      <c r="H615" s="12">
        <f t="shared" si="224"/>
        <v>540.54054054054052</v>
      </c>
      <c r="I615" s="16">
        <v>1.8</v>
      </c>
      <c r="J615" s="13">
        <f t="shared" si="227"/>
        <v>0</v>
      </c>
      <c r="K615" s="32">
        <f t="shared" si="228"/>
        <v>2222.2222222222222</v>
      </c>
      <c r="L615" s="70">
        <f t="shared" si="229"/>
        <v>14.277777777777777</v>
      </c>
      <c r="M615" s="14">
        <v>0.9</v>
      </c>
      <c r="N615" s="15">
        <f t="shared" si="230"/>
        <v>0</v>
      </c>
      <c r="O615" s="151">
        <f t="shared" si="231"/>
        <v>1555.5555555555554</v>
      </c>
      <c r="P615" s="143">
        <f t="shared" si="232"/>
        <v>28.555555555555554</v>
      </c>
      <c r="Q615" s="11">
        <f t="shared" si="233"/>
        <v>9.25</v>
      </c>
      <c r="R615" s="12">
        <f t="shared" si="234"/>
        <v>0</v>
      </c>
    </row>
    <row r="616" spans="1:18" ht="14.25" customHeight="1" x14ac:dyDescent="0.25">
      <c r="A616" s="157" t="s">
        <v>50</v>
      </c>
      <c r="B616" s="71" t="s">
        <v>900</v>
      </c>
      <c r="C616" s="120"/>
      <c r="D616" s="11">
        <v>33</v>
      </c>
      <c r="E616" s="226">
        <f t="shared" si="225"/>
        <v>0</v>
      </c>
      <c r="F616" s="227">
        <f t="shared" si="226"/>
        <v>606.06060606060601</v>
      </c>
      <c r="G616" s="226" t="str">
        <f t="shared" si="223"/>
        <v/>
      </c>
      <c r="H616" s="12">
        <f t="shared" si="224"/>
        <v>537.63440860215053</v>
      </c>
      <c r="I616" s="16">
        <v>3.6</v>
      </c>
      <c r="J616" s="13">
        <f t="shared" si="227"/>
        <v>0</v>
      </c>
      <c r="K616" s="32">
        <f t="shared" si="228"/>
        <v>1111.1111111111111</v>
      </c>
      <c r="L616" s="70">
        <f t="shared" si="229"/>
        <v>9.1666666666666661</v>
      </c>
      <c r="M616" s="14">
        <v>3</v>
      </c>
      <c r="N616" s="15">
        <f t="shared" si="230"/>
        <v>0</v>
      </c>
      <c r="O616" s="151">
        <f t="shared" si="231"/>
        <v>466.66666666666669</v>
      </c>
      <c r="P616" s="143">
        <f t="shared" si="232"/>
        <v>11</v>
      </c>
      <c r="Q616" s="11">
        <f t="shared" si="233"/>
        <v>9.3000000000000007</v>
      </c>
      <c r="R616" s="12">
        <f t="shared" si="234"/>
        <v>0</v>
      </c>
    </row>
    <row r="617" spans="1:18" ht="14.25" customHeight="1" x14ac:dyDescent="0.25">
      <c r="A617" s="157" t="s">
        <v>1121</v>
      </c>
      <c r="B617" s="71" t="s">
        <v>900</v>
      </c>
      <c r="C617" s="120"/>
      <c r="D617" s="11">
        <v>23.2</v>
      </c>
      <c r="E617" s="226">
        <f t="shared" si="225"/>
        <v>0</v>
      </c>
      <c r="F617" s="227">
        <f t="shared" si="226"/>
        <v>862.06896551724151</v>
      </c>
      <c r="G617" s="226" t="str">
        <f t="shared" si="223"/>
        <v/>
      </c>
      <c r="H617" s="12">
        <f t="shared" si="224"/>
        <v>641.02564102564111</v>
      </c>
      <c r="I617" s="16">
        <v>1.9</v>
      </c>
      <c r="J617" s="13">
        <f t="shared" si="227"/>
        <v>0</v>
      </c>
      <c r="K617" s="32">
        <f t="shared" si="228"/>
        <v>2105.2631578947371</v>
      </c>
      <c r="L617" s="70">
        <f t="shared" si="229"/>
        <v>12.210526315789474</v>
      </c>
      <c r="M617" s="14">
        <v>1.6</v>
      </c>
      <c r="N617" s="15">
        <f t="shared" si="230"/>
        <v>0</v>
      </c>
      <c r="O617" s="151">
        <f t="shared" si="231"/>
        <v>875</v>
      </c>
      <c r="P617" s="143">
        <f t="shared" si="232"/>
        <v>14.499999999999998</v>
      </c>
      <c r="Q617" s="11">
        <f t="shared" si="233"/>
        <v>7.8</v>
      </c>
      <c r="R617" s="12">
        <f t="shared" si="234"/>
        <v>0</v>
      </c>
    </row>
    <row r="618" spans="1:18" ht="14.25" customHeight="1" x14ac:dyDescent="0.25">
      <c r="A618" s="157" t="s">
        <v>1025</v>
      </c>
      <c r="B618" s="71" t="s">
        <v>900</v>
      </c>
      <c r="C618" s="120"/>
      <c r="D618" s="11">
        <v>28.4</v>
      </c>
      <c r="E618" s="226">
        <f t="shared" si="225"/>
        <v>0</v>
      </c>
      <c r="F618" s="227">
        <f t="shared" si="226"/>
        <v>704.22535211267609</v>
      </c>
      <c r="G618" s="226">
        <f t="shared" si="223"/>
        <v>833.33333333333337</v>
      </c>
      <c r="H618" s="12">
        <f t="shared" si="224"/>
        <v>416.66666666666669</v>
      </c>
      <c r="I618" s="16">
        <v>1.1000000000000001</v>
      </c>
      <c r="J618" s="13">
        <f t="shared" si="227"/>
        <v>0</v>
      </c>
      <c r="K618" s="32">
        <f t="shared" si="228"/>
        <v>3636.363636363636</v>
      </c>
      <c r="L618" s="70">
        <f t="shared" si="229"/>
        <v>25.818181818181817</v>
      </c>
      <c r="M618" s="14">
        <v>2.2000000000000002</v>
      </c>
      <c r="N618" s="15">
        <f t="shared" si="230"/>
        <v>0</v>
      </c>
      <c r="O618" s="151">
        <f t="shared" si="231"/>
        <v>636.36363636363637</v>
      </c>
      <c r="P618" s="143">
        <f t="shared" si="232"/>
        <v>12.909090909090908</v>
      </c>
      <c r="Q618" s="11">
        <f t="shared" si="233"/>
        <v>12</v>
      </c>
      <c r="R618" s="12">
        <f t="shared" si="234"/>
        <v>0</v>
      </c>
    </row>
    <row r="619" spans="1:18" ht="14.25" customHeight="1" x14ac:dyDescent="0.25">
      <c r="A619" s="157" t="s">
        <v>453</v>
      </c>
      <c r="B619" s="71" t="s">
        <v>900</v>
      </c>
      <c r="C619" s="120"/>
      <c r="D619" s="11">
        <v>17</v>
      </c>
      <c r="E619" s="226">
        <f t="shared" si="225"/>
        <v>0</v>
      </c>
      <c r="F619" s="227" t="str">
        <f t="shared" si="226"/>
        <v/>
      </c>
      <c r="G619" s="226" t="str">
        <f t="shared" si="223"/>
        <v/>
      </c>
      <c r="H619" s="12">
        <f t="shared" si="224"/>
        <v>716.33237822349565</v>
      </c>
      <c r="I619" s="16">
        <v>0.76</v>
      </c>
      <c r="J619" s="13">
        <f t="shared" si="227"/>
        <v>0</v>
      </c>
      <c r="K619" s="32">
        <f t="shared" si="228"/>
        <v>5263.1578947368416</v>
      </c>
      <c r="L619" s="70">
        <f t="shared" si="229"/>
        <v>22.368421052631579</v>
      </c>
      <c r="M619" s="14">
        <v>1.7</v>
      </c>
      <c r="N619" s="15">
        <f t="shared" si="230"/>
        <v>0</v>
      </c>
      <c r="O619" s="151">
        <f t="shared" si="231"/>
        <v>823.52941176470597</v>
      </c>
      <c r="P619" s="143">
        <f t="shared" si="232"/>
        <v>10</v>
      </c>
      <c r="Q619" s="11">
        <f t="shared" si="233"/>
        <v>6.98</v>
      </c>
      <c r="R619" s="12">
        <f t="shared" si="234"/>
        <v>0</v>
      </c>
    </row>
    <row r="620" spans="1:18" ht="14.25" customHeight="1" x14ac:dyDescent="0.25">
      <c r="A620" s="157" t="s">
        <v>1024</v>
      </c>
      <c r="B620" s="71" t="s">
        <v>900</v>
      </c>
      <c r="C620" s="120"/>
      <c r="D620" s="11">
        <v>16.899999999999999</v>
      </c>
      <c r="E620" s="226">
        <f t="shared" si="225"/>
        <v>0</v>
      </c>
      <c r="F620" s="227" t="str">
        <f t="shared" si="226"/>
        <v/>
      </c>
      <c r="G620" s="226" t="str">
        <f t="shared" si="223"/>
        <v/>
      </c>
      <c r="H620" s="12">
        <f t="shared" si="224"/>
        <v>729.92700729927003</v>
      </c>
      <c r="I620" s="16">
        <v>0.8</v>
      </c>
      <c r="J620" s="13">
        <f t="shared" si="227"/>
        <v>0</v>
      </c>
      <c r="K620" s="32">
        <f t="shared" si="228"/>
        <v>5000</v>
      </c>
      <c r="L620" s="70">
        <f t="shared" si="229"/>
        <v>21.124999999999996</v>
      </c>
      <c r="M620" s="14">
        <v>2</v>
      </c>
      <c r="N620" s="15">
        <f t="shared" si="230"/>
        <v>0</v>
      </c>
      <c r="O620" s="151">
        <f t="shared" si="231"/>
        <v>700</v>
      </c>
      <c r="P620" s="143">
        <f t="shared" si="232"/>
        <v>8.4499999999999993</v>
      </c>
      <c r="Q620" s="11">
        <f t="shared" si="233"/>
        <v>6.85</v>
      </c>
      <c r="R620" s="12">
        <f t="shared" si="234"/>
        <v>0</v>
      </c>
    </row>
    <row r="621" spans="1:18" ht="14.25" customHeight="1" x14ac:dyDescent="0.25">
      <c r="A621" s="157" t="s">
        <v>1123</v>
      </c>
      <c r="B621" s="71" t="s">
        <v>900</v>
      </c>
      <c r="C621" s="120"/>
      <c r="D621" s="11">
        <v>31.8</v>
      </c>
      <c r="E621" s="226">
        <f t="shared" si="225"/>
        <v>0</v>
      </c>
      <c r="F621" s="227">
        <f t="shared" si="226"/>
        <v>628.93081761006283</v>
      </c>
      <c r="G621" s="226">
        <f t="shared" si="223"/>
        <v>740.74074074074076</v>
      </c>
      <c r="H621" s="12">
        <f t="shared" si="224"/>
        <v>370.37037037037038</v>
      </c>
      <c r="I621" s="16">
        <v>1.2</v>
      </c>
      <c r="J621" s="13">
        <f t="shared" si="227"/>
        <v>0</v>
      </c>
      <c r="K621" s="32">
        <f t="shared" si="228"/>
        <v>3333.3333333333335</v>
      </c>
      <c r="L621" s="70">
        <f t="shared" si="229"/>
        <v>26.5</v>
      </c>
      <c r="M621" s="14">
        <v>1.8</v>
      </c>
      <c r="N621" s="15">
        <f t="shared" si="230"/>
        <v>0</v>
      </c>
      <c r="O621" s="151">
        <f t="shared" si="231"/>
        <v>777.77777777777771</v>
      </c>
      <c r="P621" s="143">
        <f t="shared" si="232"/>
        <v>17.666666666666668</v>
      </c>
      <c r="Q621" s="11">
        <f t="shared" si="233"/>
        <v>13.5</v>
      </c>
      <c r="R621" s="12">
        <f t="shared" si="234"/>
        <v>0</v>
      </c>
    </row>
    <row r="622" spans="1:18" ht="14.25" customHeight="1" x14ac:dyDescent="0.25">
      <c r="A622" s="157" t="s">
        <v>454</v>
      </c>
      <c r="B622" s="71" t="s">
        <v>900</v>
      </c>
      <c r="C622" s="120"/>
      <c r="D622" s="11">
        <v>21.4</v>
      </c>
      <c r="E622" s="226">
        <f t="shared" si="225"/>
        <v>0</v>
      </c>
      <c r="F622" s="227">
        <f t="shared" si="226"/>
        <v>934.57943925233644</v>
      </c>
      <c r="G622" s="226" t="str">
        <f t="shared" si="223"/>
        <v/>
      </c>
      <c r="H622" s="12" t="str">
        <f t="shared" si="224"/>
        <v/>
      </c>
      <c r="I622" s="16">
        <v>3.4</v>
      </c>
      <c r="J622" s="13">
        <f t="shared" si="227"/>
        <v>0</v>
      </c>
      <c r="K622" s="32">
        <f t="shared" si="228"/>
        <v>1176.4705882352941</v>
      </c>
      <c r="L622" s="70">
        <f t="shared" si="229"/>
        <v>6.2941176470588234</v>
      </c>
      <c r="M622" s="14">
        <v>1.5</v>
      </c>
      <c r="N622" s="15">
        <f t="shared" si="230"/>
        <v>0</v>
      </c>
      <c r="O622" s="151">
        <f t="shared" si="231"/>
        <v>933.33333333333337</v>
      </c>
      <c r="P622" s="143">
        <f t="shared" si="232"/>
        <v>14.266666666666666</v>
      </c>
      <c r="Q622" s="11">
        <f t="shared" si="233"/>
        <v>3.8999999999999995</v>
      </c>
      <c r="R622" s="12">
        <f t="shared" si="234"/>
        <v>0</v>
      </c>
    </row>
    <row r="623" spans="1:18" ht="14.25" customHeight="1" x14ac:dyDescent="0.25">
      <c r="A623" s="157" t="s">
        <v>1023</v>
      </c>
      <c r="B623" s="71" t="s">
        <v>900</v>
      </c>
      <c r="C623" s="120"/>
      <c r="D623" s="11">
        <v>33.6</v>
      </c>
      <c r="E623" s="226">
        <f t="shared" si="225"/>
        <v>0</v>
      </c>
      <c r="F623" s="227">
        <f t="shared" si="226"/>
        <v>595.2380952380953</v>
      </c>
      <c r="G623" s="226" t="str">
        <f t="shared" si="223"/>
        <v/>
      </c>
      <c r="H623" s="12">
        <f t="shared" si="224"/>
        <v>595.2380952380953</v>
      </c>
      <c r="I623" s="16">
        <v>4.2</v>
      </c>
      <c r="J623" s="13">
        <f t="shared" si="227"/>
        <v>0</v>
      </c>
      <c r="K623" s="32">
        <f t="shared" si="228"/>
        <v>952.38095238095241</v>
      </c>
      <c r="L623" s="70">
        <f t="shared" si="229"/>
        <v>8</v>
      </c>
      <c r="M623" s="14">
        <v>1.9</v>
      </c>
      <c r="N623" s="15">
        <f t="shared" si="230"/>
        <v>0</v>
      </c>
      <c r="O623" s="151">
        <f t="shared" si="231"/>
        <v>736.84210526315792</v>
      </c>
      <c r="P623" s="143">
        <f t="shared" si="232"/>
        <v>17.684210526315791</v>
      </c>
      <c r="Q623" s="11">
        <f t="shared" si="233"/>
        <v>8.4</v>
      </c>
      <c r="R623" s="12">
        <f t="shared" si="234"/>
        <v>0</v>
      </c>
    </row>
    <row r="624" spans="1:18" ht="14.25" customHeight="1" x14ac:dyDescent="0.25">
      <c r="A624" s="157" t="s">
        <v>1020</v>
      </c>
      <c r="B624" s="71" t="s">
        <v>900</v>
      </c>
      <c r="C624" s="120"/>
      <c r="D624" s="11">
        <v>30.2</v>
      </c>
      <c r="E624" s="226">
        <f t="shared" si="225"/>
        <v>0</v>
      </c>
      <c r="F624" s="227">
        <f t="shared" si="226"/>
        <v>662.25165562913912</v>
      </c>
      <c r="G624" s="226">
        <f t="shared" si="223"/>
        <v>813.00813008130069</v>
      </c>
      <c r="H624" s="12">
        <f t="shared" si="224"/>
        <v>406.50406504065035</v>
      </c>
      <c r="I624" s="16">
        <v>1.4</v>
      </c>
      <c r="J624" s="13">
        <f t="shared" si="227"/>
        <v>0</v>
      </c>
      <c r="K624" s="32">
        <f t="shared" si="228"/>
        <v>2857.1428571428573</v>
      </c>
      <c r="L624" s="70">
        <f t="shared" si="229"/>
        <v>21.571428571428573</v>
      </c>
      <c r="M624" s="14">
        <v>3</v>
      </c>
      <c r="N624" s="15">
        <f t="shared" si="230"/>
        <v>0</v>
      </c>
      <c r="O624" s="151">
        <f t="shared" si="231"/>
        <v>466.66666666666669</v>
      </c>
      <c r="P624" s="143">
        <f t="shared" si="232"/>
        <v>10.066666666666666</v>
      </c>
      <c r="Q624" s="11">
        <f t="shared" si="233"/>
        <v>12.3</v>
      </c>
      <c r="R624" s="12">
        <f t="shared" si="234"/>
        <v>0</v>
      </c>
    </row>
    <row r="625" spans="1:18" ht="14.25" customHeight="1" x14ac:dyDescent="0.25">
      <c r="A625" s="157" t="s">
        <v>1021</v>
      </c>
      <c r="B625" s="71" t="s">
        <v>900</v>
      </c>
      <c r="C625" s="120"/>
      <c r="D625" s="11">
        <v>42.7</v>
      </c>
      <c r="E625" s="226">
        <f t="shared" si="225"/>
        <v>0</v>
      </c>
      <c r="F625" s="227">
        <f t="shared" si="226"/>
        <v>468.38407494145196</v>
      </c>
      <c r="G625" s="226">
        <f t="shared" si="223"/>
        <v>796.81274900398398</v>
      </c>
      <c r="H625" s="12">
        <f t="shared" si="224"/>
        <v>398.40637450199199</v>
      </c>
      <c r="I625" s="16">
        <v>4.4000000000000004</v>
      </c>
      <c r="J625" s="13">
        <f t="shared" si="227"/>
        <v>0</v>
      </c>
      <c r="K625" s="32">
        <f t="shared" si="228"/>
        <v>909.09090909090901</v>
      </c>
      <c r="L625" s="70">
        <f t="shared" si="229"/>
        <v>9.704545454545455</v>
      </c>
      <c r="M625" s="14">
        <v>4.4000000000000004</v>
      </c>
      <c r="N625" s="15">
        <f t="shared" si="230"/>
        <v>0</v>
      </c>
      <c r="O625" s="151">
        <f t="shared" si="231"/>
        <v>318.18181818181819</v>
      </c>
      <c r="P625" s="143">
        <f t="shared" si="232"/>
        <v>9.704545454545455</v>
      </c>
      <c r="Q625" s="11">
        <f t="shared" si="233"/>
        <v>12.55</v>
      </c>
      <c r="R625" s="12">
        <f t="shared" si="234"/>
        <v>0</v>
      </c>
    </row>
    <row r="626" spans="1:18" ht="14.25" customHeight="1" x14ac:dyDescent="0.25">
      <c r="A626" s="157" t="s">
        <v>1022</v>
      </c>
      <c r="B626" s="71" t="s">
        <v>900</v>
      </c>
      <c r="C626" s="120"/>
      <c r="D626" s="11">
        <v>43.7</v>
      </c>
      <c r="E626" s="226">
        <f t="shared" si="225"/>
        <v>0</v>
      </c>
      <c r="F626" s="227">
        <f t="shared" si="226"/>
        <v>457.66590389016011</v>
      </c>
      <c r="G626" s="226">
        <f t="shared" si="223"/>
        <v>754.71698113207538</v>
      </c>
      <c r="H626" s="12">
        <f t="shared" si="224"/>
        <v>377.35849056603769</v>
      </c>
      <c r="I626" s="16">
        <v>4.3</v>
      </c>
      <c r="J626" s="13">
        <f t="shared" si="227"/>
        <v>0</v>
      </c>
      <c r="K626" s="32">
        <f t="shared" si="228"/>
        <v>930.23255813953494</v>
      </c>
      <c r="L626" s="70">
        <f t="shared" si="229"/>
        <v>10.162790697674419</v>
      </c>
      <c r="M626" s="14">
        <v>4.2</v>
      </c>
      <c r="N626" s="15">
        <f t="shared" si="230"/>
        <v>0</v>
      </c>
      <c r="O626" s="151">
        <f t="shared" si="231"/>
        <v>333.33333333333331</v>
      </c>
      <c r="P626" s="143">
        <f t="shared" si="232"/>
        <v>10.404761904761905</v>
      </c>
      <c r="Q626" s="11">
        <f t="shared" si="233"/>
        <v>13.250000000000002</v>
      </c>
      <c r="R626" s="12">
        <f t="shared" si="234"/>
        <v>0</v>
      </c>
    </row>
    <row r="627" spans="1:18" ht="14.25" customHeight="1" x14ac:dyDescent="0.25">
      <c r="A627" s="157" t="s">
        <v>1019</v>
      </c>
      <c r="B627" s="71" t="s">
        <v>900</v>
      </c>
      <c r="C627" s="120"/>
      <c r="D627" s="11">
        <v>27.5</v>
      </c>
      <c r="E627" s="226">
        <f t="shared" si="225"/>
        <v>0</v>
      </c>
      <c r="F627" s="227">
        <f t="shared" si="226"/>
        <v>727.27272727272725</v>
      </c>
      <c r="G627" s="226" t="str">
        <f t="shared" si="223"/>
        <v/>
      </c>
      <c r="H627" s="12">
        <f t="shared" si="224"/>
        <v>558.6592178770951</v>
      </c>
      <c r="I627" s="16">
        <v>2.4</v>
      </c>
      <c r="J627" s="13">
        <f t="shared" ref="J627:J655" si="235">I627*($C627/100)</f>
        <v>0</v>
      </c>
      <c r="K627" s="32">
        <f t="shared" ref="K627:K658" si="236">IF(I627=0,"",IF(((((40-$I$2)/I627)*100))&gt;9999,9999,(((40-$I$2)/I627)*100)))</f>
        <v>1666.6666666666667</v>
      </c>
      <c r="L627" s="70">
        <f t="shared" ref="L627:L658" si="237">IF(K627=9999,99.9,D627/I627)</f>
        <v>11.458333333333334</v>
      </c>
      <c r="M627" s="14">
        <v>2.9</v>
      </c>
      <c r="N627" s="15">
        <f t="shared" ref="N627:N655" si="238">M627*($C627/100)</f>
        <v>0</v>
      </c>
      <c r="O627" s="151">
        <f t="shared" ref="O627:O658" si="239">IF(M627=0,"",IF(((((14-$M$2)/M627)*100))&gt;9999,"",(((14-$M$2)/M627)*100)))</f>
        <v>482.75862068965517</v>
      </c>
      <c r="P627" s="143">
        <f t="shared" ref="P627:P658" si="240">IF(O627="","",D627/M627)</f>
        <v>9.4827586206896548</v>
      </c>
      <c r="Q627" s="11">
        <f t="shared" ref="Q627:Q658" si="241">(D627-(I627*4))/2</f>
        <v>8.9499999999999993</v>
      </c>
      <c r="R627" s="12">
        <f t="shared" ref="R627:R658" si="242">(E627-(J627*4))/2</f>
        <v>0</v>
      </c>
    </row>
    <row r="628" spans="1:18" ht="14.25" customHeight="1" x14ac:dyDescent="0.25">
      <c r="A628" s="157" t="s">
        <v>1018</v>
      </c>
      <c r="B628" s="71" t="s">
        <v>900</v>
      </c>
      <c r="C628" s="120"/>
      <c r="D628" s="11">
        <v>23.7</v>
      </c>
      <c r="E628" s="226">
        <f t="shared" si="225"/>
        <v>0</v>
      </c>
      <c r="F628" s="227">
        <f t="shared" si="226"/>
        <v>843.88185654008441</v>
      </c>
      <c r="G628" s="226" t="str">
        <f t="shared" si="223"/>
        <v/>
      </c>
      <c r="H628" s="12">
        <f t="shared" si="224"/>
        <v>518.13471502590676</v>
      </c>
      <c r="I628" s="16">
        <v>1.1000000000000001</v>
      </c>
      <c r="J628" s="13">
        <f t="shared" si="235"/>
        <v>0</v>
      </c>
      <c r="K628" s="32">
        <f t="shared" si="236"/>
        <v>3636.363636363636</v>
      </c>
      <c r="L628" s="70">
        <f t="shared" si="237"/>
        <v>21.545454545454543</v>
      </c>
      <c r="M628" s="14">
        <v>1.3</v>
      </c>
      <c r="N628" s="15">
        <f t="shared" si="238"/>
        <v>0</v>
      </c>
      <c r="O628" s="151">
        <f t="shared" si="239"/>
        <v>1076.9230769230769</v>
      </c>
      <c r="P628" s="143">
        <f t="shared" si="240"/>
        <v>18.23076923076923</v>
      </c>
      <c r="Q628" s="11">
        <f t="shared" si="241"/>
        <v>9.6499999999999986</v>
      </c>
      <c r="R628" s="12">
        <f t="shared" si="242"/>
        <v>0</v>
      </c>
    </row>
    <row r="629" spans="1:18" ht="14.25" customHeight="1" x14ac:dyDescent="0.25">
      <c r="A629" s="157" t="s">
        <v>125</v>
      </c>
      <c r="B629" s="71" t="s">
        <v>900</v>
      </c>
      <c r="C629" s="120"/>
      <c r="D629" s="11">
        <v>17.399999999999999</v>
      </c>
      <c r="E629" s="226">
        <f t="shared" si="225"/>
        <v>0</v>
      </c>
      <c r="F629" s="227" t="str">
        <f t="shared" si="226"/>
        <v/>
      </c>
      <c r="G629" s="226" t="str">
        <f t="shared" si="223"/>
        <v/>
      </c>
      <c r="H629" s="12">
        <f t="shared" si="224"/>
        <v>909.09090909090912</v>
      </c>
      <c r="I629" s="16">
        <v>1.6</v>
      </c>
      <c r="J629" s="13">
        <f t="shared" si="235"/>
        <v>0</v>
      </c>
      <c r="K629" s="32">
        <f t="shared" si="236"/>
        <v>2500</v>
      </c>
      <c r="L629" s="70">
        <f t="shared" si="237"/>
        <v>10.874999999999998</v>
      </c>
      <c r="M629" s="14">
        <v>2.6</v>
      </c>
      <c r="N629" s="15">
        <f t="shared" si="238"/>
        <v>0</v>
      </c>
      <c r="O629" s="151">
        <f t="shared" si="239"/>
        <v>538.46153846153845</v>
      </c>
      <c r="P629" s="143">
        <f t="shared" si="240"/>
        <v>6.6923076923076916</v>
      </c>
      <c r="Q629" s="11">
        <f t="shared" si="241"/>
        <v>5.4999999999999991</v>
      </c>
      <c r="R629" s="12">
        <f t="shared" si="242"/>
        <v>0</v>
      </c>
    </row>
    <row r="630" spans="1:18" ht="14.25" customHeight="1" x14ac:dyDescent="0.25">
      <c r="A630" s="157" t="s">
        <v>1016</v>
      </c>
      <c r="B630" s="71" t="s">
        <v>900</v>
      </c>
      <c r="C630" s="120"/>
      <c r="D630" s="11">
        <v>18.8</v>
      </c>
      <c r="E630" s="226">
        <f t="shared" si="225"/>
        <v>0</v>
      </c>
      <c r="F630" s="227" t="str">
        <f t="shared" si="226"/>
        <v/>
      </c>
      <c r="G630" s="226" t="str">
        <f t="shared" si="223"/>
        <v/>
      </c>
      <c r="H630" s="12">
        <f t="shared" si="224"/>
        <v>892.85714285714266</v>
      </c>
      <c r="I630" s="16">
        <v>1.9</v>
      </c>
      <c r="J630" s="13">
        <f t="shared" si="235"/>
        <v>0</v>
      </c>
      <c r="K630" s="32">
        <f t="shared" si="236"/>
        <v>2105.2631578947371</v>
      </c>
      <c r="L630" s="70">
        <f t="shared" si="237"/>
        <v>9.8947368421052637</v>
      </c>
      <c r="M630" s="14">
        <v>1.2</v>
      </c>
      <c r="N630" s="15">
        <f t="shared" si="238"/>
        <v>0</v>
      </c>
      <c r="O630" s="151">
        <f t="shared" si="239"/>
        <v>1166.6666666666667</v>
      </c>
      <c r="P630" s="143">
        <f t="shared" si="240"/>
        <v>15.666666666666668</v>
      </c>
      <c r="Q630" s="11">
        <f t="shared" si="241"/>
        <v>5.6000000000000005</v>
      </c>
      <c r="R630" s="12">
        <f t="shared" si="242"/>
        <v>0</v>
      </c>
    </row>
    <row r="631" spans="1:18" ht="14.25" customHeight="1" x14ac:dyDescent="0.25">
      <c r="A631" s="157" t="s">
        <v>1017</v>
      </c>
      <c r="B631" s="71" t="s">
        <v>900</v>
      </c>
      <c r="C631" s="120"/>
      <c r="D631" s="11">
        <v>20.8</v>
      </c>
      <c r="E631" s="226">
        <f t="shared" si="225"/>
        <v>0</v>
      </c>
      <c r="F631" s="227">
        <f t="shared" si="226"/>
        <v>961.53846153846155</v>
      </c>
      <c r="G631" s="226" t="str">
        <f t="shared" si="223"/>
        <v/>
      </c>
      <c r="H631" s="12">
        <f t="shared" si="224"/>
        <v>833.33333333333337</v>
      </c>
      <c r="I631" s="16">
        <v>2.2000000000000002</v>
      </c>
      <c r="J631" s="13">
        <f t="shared" si="235"/>
        <v>0</v>
      </c>
      <c r="K631" s="32">
        <f t="shared" si="236"/>
        <v>1818.181818181818</v>
      </c>
      <c r="L631" s="70">
        <f t="shared" si="237"/>
        <v>9.4545454545454533</v>
      </c>
      <c r="M631" s="14">
        <v>1.3</v>
      </c>
      <c r="N631" s="15">
        <f t="shared" si="238"/>
        <v>0</v>
      </c>
      <c r="O631" s="151">
        <f t="shared" si="239"/>
        <v>1076.9230769230769</v>
      </c>
      <c r="P631" s="143">
        <f t="shared" si="240"/>
        <v>16</v>
      </c>
      <c r="Q631" s="11">
        <f t="shared" si="241"/>
        <v>6</v>
      </c>
      <c r="R631" s="12">
        <f t="shared" si="242"/>
        <v>0</v>
      </c>
    </row>
    <row r="632" spans="1:18" ht="14.25" customHeight="1" x14ac:dyDescent="0.25">
      <c r="A632" s="157" t="s">
        <v>455</v>
      </c>
      <c r="B632" s="71" t="s">
        <v>900</v>
      </c>
      <c r="C632" s="120"/>
      <c r="D632" s="11">
        <v>32.6</v>
      </c>
      <c r="E632" s="226">
        <f t="shared" si="225"/>
        <v>0</v>
      </c>
      <c r="F632" s="227">
        <f t="shared" si="226"/>
        <v>613.49693251533745</v>
      </c>
      <c r="G632" s="226">
        <f t="shared" si="223"/>
        <v>990.09900990098993</v>
      </c>
      <c r="H632" s="12">
        <f t="shared" si="224"/>
        <v>495.04950495049496</v>
      </c>
      <c r="I632" s="16">
        <v>3.1</v>
      </c>
      <c r="J632" s="13">
        <f t="shared" si="235"/>
        <v>0</v>
      </c>
      <c r="K632" s="32">
        <f t="shared" si="236"/>
        <v>1290.3225806451612</v>
      </c>
      <c r="L632" s="70">
        <f t="shared" si="237"/>
        <v>10.516129032258064</v>
      </c>
      <c r="M632" s="14">
        <v>3.1</v>
      </c>
      <c r="N632" s="15">
        <f t="shared" si="238"/>
        <v>0</v>
      </c>
      <c r="O632" s="151">
        <f t="shared" si="239"/>
        <v>451.61290322580641</v>
      </c>
      <c r="P632" s="143">
        <f t="shared" si="240"/>
        <v>10.516129032258064</v>
      </c>
      <c r="Q632" s="11">
        <f t="shared" si="241"/>
        <v>10.100000000000001</v>
      </c>
      <c r="R632" s="12">
        <f t="shared" si="242"/>
        <v>0</v>
      </c>
    </row>
    <row r="633" spans="1:18" ht="14.25" customHeight="1" x14ac:dyDescent="0.25">
      <c r="A633" s="157" t="s">
        <v>456</v>
      </c>
      <c r="B633" s="71" t="s">
        <v>900</v>
      </c>
      <c r="C633" s="120"/>
      <c r="D633" s="11">
        <v>20.7</v>
      </c>
      <c r="E633" s="226">
        <f t="shared" si="225"/>
        <v>0</v>
      </c>
      <c r="F633" s="227">
        <f t="shared" si="226"/>
        <v>966.18357487922708</v>
      </c>
      <c r="G633" s="226" t="str">
        <f t="shared" si="223"/>
        <v/>
      </c>
      <c r="H633" s="12" t="str">
        <f t="shared" si="224"/>
        <v/>
      </c>
      <c r="I633" s="16">
        <v>3.1</v>
      </c>
      <c r="J633" s="13">
        <f t="shared" si="235"/>
        <v>0</v>
      </c>
      <c r="K633" s="32">
        <f t="shared" si="236"/>
        <v>1290.3225806451612</v>
      </c>
      <c r="L633" s="70">
        <f t="shared" si="237"/>
        <v>6.6774193548387091</v>
      </c>
      <c r="M633" s="14">
        <v>1.3</v>
      </c>
      <c r="N633" s="15">
        <f t="shared" si="238"/>
        <v>0</v>
      </c>
      <c r="O633" s="151">
        <f t="shared" si="239"/>
        <v>1076.9230769230769</v>
      </c>
      <c r="P633" s="143">
        <f t="shared" si="240"/>
        <v>15.923076923076922</v>
      </c>
      <c r="Q633" s="11">
        <f t="shared" si="241"/>
        <v>4.1499999999999995</v>
      </c>
      <c r="R633" s="12">
        <f t="shared" si="242"/>
        <v>0</v>
      </c>
    </row>
    <row r="634" spans="1:18" ht="14.25" customHeight="1" x14ac:dyDescent="0.25">
      <c r="A634" s="157" t="s">
        <v>1015</v>
      </c>
      <c r="B634" s="71" t="s">
        <v>900</v>
      </c>
      <c r="C634" s="120"/>
      <c r="D634" s="11">
        <v>20.7</v>
      </c>
      <c r="E634" s="226">
        <f t="shared" si="225"/>
        <v>0</v>
      </c>
      <c r="F634" s="227">
        <f t="shared" si="226"/>
        <v>966.18357487922708</v>
      </c>
      <c r="G634" s="226" t="str">
        <f t="shared" si="223"/>
        <v/>
      </c>
      <c r="H634" s="12">
        <f t="shared" si="224"/>
        <v>970.87378640776706</v>
      </c>
      <c r="I634" s="16">
        <v>2.6</v>
      </c>
      <c r="J634" s="13">
        <f t="shared" si="235"/>
        <v>0</v>
      </c>
      <c r="K634" s="32">
        <f t="shared" si="236"/>
        <v>1538.4615384615383</v>
      </c>
      <c r="L634" s="70">
        <f t="shared" si="237"/>
        <v>7.9615384615384608</v>
      </c>
      <c r="M634" s="14">
        <v>2.6</v>
      </c>
      <c r="N634" s="15">
        <f t="shared" si="238"/>
        <v>0</v>
      </c>
      <c r="O634" s="151">
        <f t="shared" si="239"/>
        <v>538.46153846153845</v>
      </c>
      <c r="P634" s="143">
        <f t="shared" si="240"/>
        <v>7.9615384615384608</v>
      </c>
      <c r="Q634" s="11">
        <f t="shared" si="241"/>
        <v>5.1499999999999995</v>
      </c>
      <c r="R634" s="12">
        <f t="shared" si="242"/>
        <v>0</v>
      </c>
    </row>
    <row r="635" spans="1:18" ht="14.25" customHeight="1" x14ac:dyDescent="0.25">
      <c r="A635" s="157" t="s">
        <v>1014</v>
      </c>
      <c r="B635" s="71" t="s">
        <v>900</v>
      </c>
      <c r="C635" s="120"/>
      <c r="D635" s="11">
        <v>20.8</v>
      </c>
      <c r="E635" s="226">
        <f t="shared" si="225"/>
        <v>0</v>
      </c>
      <c r="F635" s="227">
        <f t="shared" si="226"/>
        <v>961.53846153846155</v>
      </c>
      <c r="G635" s="226" t="str">
        <f t="shared" si="223"/>
        <v/>
      </c>
      <c r="H635" s="12" t="str">
        <f t="shared" si="224"/>
        <v/>
      </c>
      <c r="I635" s="16">
        <v>2.7</v>
      </c>
      <c r="J635" s="13">
        <f t="shared" si="235"/>
        <v>0</v>
      </c>
      <c r="K635" s="32">
        <f t="shared" si="236"/>
        <v>1481.4814814814813</v>
      </c>
      <c r="L635" s="70">
        <f t="shared" si="237"/>
        <v>7.7037037037037033</v>
      </c>
      <c r="M635" s="14">
        <v>3.9</v>
      </c>
      <c r="N635" s="15">
        <f t="shared" si="238"/>
        <v>0</v>
      </c>
      <c r="O635" s="151">
        <f t="shared" si="239"/>
        <v>358.97435897435901</v>
      </c>
      <c r="P635" s="143">
        <f t="shared" si="240"/>
        <v>5.3333333333333339</v>
      </c>
      <c r="Q635" s="11">
        <f t="shared" si="241"/>
        <v>5</v>
      </c>
      <c r="R635" s="12">
        <f t="shared" si="242"/>
        <v>0</v>
      </c>
    </row>
    <row r="636" spans="1:18" ht="14.25" customHeight="1" x14ac:dyDescent="0.25">
      <c r="A636" s="157" t="s">
        <v>457</v>
      </c>
      <c r="B636" s="71" t="s">
        <v>900</v>
      </c>
      <c r="C636" s="120"/>
      <c r="D636" s="11">
        <v>50.4</v>
      </c>
      <c r="E636" s="226">
        <f t="shared" si="225"/>
        <v>0</v>
      </c>
      <c r="F636" s="227">
        <f t="shared" si="226"/>
        <v>396.82539682539687</v>
      </c>
      <c r="G636" s="226">
        <f t="shared" si="223"/>
        <v>694.44444444444457</v>
      </c>
      <c r="H636" s="12">
        <f t="shared" si="224"/>
        <v>347.22222222222229</v>
      </c>
      <c r="I636" s="16">
        <v>5.4</v>
      </c>
      <c r="J636" s="13">
        <f t="shared" si="235"/>
        <v>0</v>
      </c>
      <c r="K636" s="32">
        <f t="shared" si="236"/>
        <v>740.74074074074065</v>
      </c>
      <c r="L636" s="70">
        <f t="shared" si="237"/>
        <v>9.3333333333333321</v>
      </c>
      <c r="M636" s="14">
        <v>5.0999999999999996</v>
      </c>
      <c r="N636" s="15">
        <f t="shared" si="238"/>
        <v>0</v>
      </c>
      <c r="O636" s="151">
        <f t="shared" si="239"/>
        <v>274.50980392156862</v>
      </c>
      <c r="P636" s="143">
        <f t="shared" si="240"/>
        <v>9.882352941176471</v>
      </c>
      <c r="Q636" s="11">
        <f t="shared" si="241"/>
        <v>14.399999999999999</v>
      </c>
      <c r="R636" s="12">
        <f t="shared" si="242"/>
        <v>0</v>
      </c>
    </row>
    <row r="637" spans="1:18" ht="14.25" customHeight="1" x14ac:dyDescent="0.25">
      <c r="A637" s="157" t="s">
        <v>353</v>
      </c>
      <c r="B637" s="71" t="s">
        <v>900</v>
      </c>
      <c r="C637" s="120"/>
      <c r="D637" s="11">
        <v>36.4</v>
      </c>
      <c r="E637" s="226">
        <f t="shared" si="225"/>
        <v>0</v>
      </c>
      <c r="F637" s="227">
        <f t="shared" si="226"/>
        <v>549.45054945054949</v>
      </c>
      <c r="G637" s="226">
        <f t="shared" si="223"/>
        <v>746.26865671641804</v>
      </c>
      <c r="H637" s="12">
        <f t="shared" si="224"/>
        <v>373.13432835820902</v>
      </c>
      <c r="I637" s="16">
        <v>2.4</v>
      </c>
      <c r="J637" s="13">
        <f t="shared" si="235"/>
        <v>0</v>
      </c>
      <c r="K637" s="32">
        <f t="shared" si="236"/>
        <v>1666.6666666666667</v>
      </c>
      <c r="L637" s="70">
        <f t="shared" si="237"/>
        <v>15.166666666666666</v>
      </c>
      <c r="M637" s="14">
        <v>2.4</v>
      </c>
      <c r="N637" s="15">
        <f t="shared" si="238"/>
        <v>0</v>
      </c>
      <c r="O637" s="151">
        <f t="shared" si="239"/>
        <v>583.33333333333337</v>
      </c>
      <c r="P637" s="143">
        <f t="shared" si="240"/>
        <v>15.166666666666666</v>
      </c>
      <c r="Q637" s="11">
        <f t="shared" si="241"/>
        <v>13.399999999999999</v>
      </c>
      <c r="R637" s="12">
        <f t="shared" si="242"/>
        <v>0</v>
      </c>
    </row>
    <row r="638" spans="1:18" ht="14.25" customHeight="1" x14ac:dyDescent="0.25">
      <c r="A638" s="157" t="s">
        <v>459</v>
      </c>
      <c r="B638" s="71" t="s">
        <v>900</v>
      </c>
      <c r="C638" s="120"/>
      <c r="D638" s="11">
        <v>36.4</v>
      </c>
      <c r="E638" s="226">
        <f t="shared" si="225"/>
        <v>0</v>
      </c>
      <c r="F638" s="227">
        <f t="shared" si="226"/>
        <v>549.45054945054949</v>
      </c>
      <c r="G638" s="226">
        <f t="shared" si="223"/>
        <v>694.44444444444457</v>
      </c>
      <c r="H638" s="12">
        <f t="shared" si="224"/>
        <v>347.22222222222229</v>
      </c>
      <c r="I638" s="16">
        <v>1.9</v>
      </c>
      <c r="J638" s="13">
        <f t="shared" si="235"/>
        <v>0</v>
      </c>
      <c r="K638" s="32">
        <f t="shared" si="236"/>
        <v>2105.2631578947371</v>
      </c>
      <c r="L638" s="70">
        <f t="shared" si="237"/>
        <v>19.157894736842106</v>
      </c>
      <c r="M638" s="14">
        <v>3.2</v>
      </c>
      <c r="N638" s="15">
        <f t="shared" si="238"/>
        <v>0</v>
      </c>
      <c r="O638" s="151">
        <f t="shared" si="239"/>
        <v>437.5</v>
      </c>
      <c r="P638" s="143">
        <f t="shared" si="240"/>
        <v>11.374999999999998</v>
      </c>
      <c r="Q638" s="11">
        <f t="shared" si="241"/>
        <v>14.399999999999999</v>
      </c>
      <c r="R638" s="12">
        <f t="shared" si="242"/>
        <v>0</v>
      </c>
    </row>
    <row r="639" spans="1:18" ht="14.25" customHeight="1" x14ac:dyDescent="0.25">
      <c r="A639" s="157" t="s">
        <v>458</v>
      </c>
      <c r="B639" s="71" t="s">
        <v>900</v>
      </c>
      <c r="C639" s="120"/>
      <c r="D639" s="11">
        <v>15.1</v>
      </c>
      <c r="E639" s="226">
        <f t="shared" si="225"/>
        <v>0</v>
      </c>
      <c r="F639" s="227" t="str">
        <f t="shared" si="226"/>
        <v/>
      </c>
      <c r="G639" s="226" t="str">
        <f t="shared" si="223"/>
        <v/>
      </c>
      <c r="H639" s="12">
        <f t="shared" si="224"/>
        <v>970.87378640776694</v>
      </c>
      <c r="I639" s="16">
        <v>1.2</v>
      </c>
      <c r="J639" s="13">
        <f t="shared" si="235"/>
        <v>0</v>
      </c>
      <c r="K639" s="32">
        <f t="shared" si="236"/>
        <v>3333.3333333333335</v>
      </c>
      <c r="L639" s="70">
        <f t="shared" si="237"/>
        <v>12.583333333333334</v>
      </c>
      <c r="M639" s="14">
        <v>1.5</v>
      </c>
      <c r="N639" s="15">
        <f t="shared" si="238"/>
        <v>0</v>
      </c>
      <c r="O639" s="151">
        <f t="shared" si="239"/>
        <v>933.33333333333337</v>
      </c>
      <c r="P639" s="143">
        <f t="shared" si="240"/>
        <v>10.066666666666666</v>
      </c>
      <c r="Q639" s="11">
        <f t="shared" si="241"/>
        <v>5.15</v>
      </c>
      <c r="R639" s="12">
        <f t="shared" si="242"/>
        <v>0</v>
      </c>
    </row>
    <row r="640" spans="1:18" ht="14.25" customHeight="1" x14ac:dyDescent="0.25">
      <c r="A640" s="157" t="s">
        <v>31</v>
      </c>
      <c r="B640" s="71" t="s">
        <v>900</v>
      </c>
      <c r="C640" s="120"/>
      <c r="D640" s="11">
        <v>19.600000000000001</v>
      </c>
      <c r="E640" s="226">
        <f t="shared" si="225"/>
        <v>0</v>
      </c>
      <c r="F640" s="227" t="str">
        <f t="shared" si="226"/>
        <v/>
      </c>
      <c r="G640" s="226" t="str">
        <f t="shared" si="223"/>
        <v/>
      </c>
      <c r="H640" s="12">
        <f t="shared" si="224"/>
        <v>714.28571428571422</v>
      </c>
      <c r="I640" s="16">
        <v>1.4</v>
      </c>
      <c r="J640" s="13">
        <f t="shared" si="235"/>
        <v>0</v>
      </c>
      <c r="K640" s="32">
        <f t="shared" si="236"/>
        <v>2857.1428571428573</v>
      </c>
      <c r="L640" s="70">
        <f t="shared" si="237"/>
        <v>14.000000000000002</v>
      </c>
      <c r="M640" s="14">
        <v>1.5</v>
      </c>
      <c r="N640" s="15">
        <f t="shared" si="238"/>
        <v>0</v>
      </c>
      <c r="O640" s="151">
        <f t="shared" si="239"/>
        <v>933.33333333333337</v>
      </c>
      <c r="P640" s="143">
        <f t="shared" si="240"/>
        <v>13.066666666666668</v>
      </c>
      <c r="Q640" s="11">
        <f t="shared" si="241"/>
        <v>7.0000000000000009</v>
      </c>
      <c r="R640" s="12">
        <f t="shared" si="242"/>
        <v>0</v>
      </c>
    </row>
    <row r="641" spans="1:18" ht="14.25" customHeight="1" x14ac:dyDescent="0.25">
      <c r="A641" s="157" t="s">
        <v>1013</v>
      </c>
      <c r="B641" s="71" t="s">
        <v>900</v>
      </c>
      <c r="C641" s="120"/>
      <c r="D641" s="11">
        <v>26.8</v>
      </c>
      <c r="E641" s="226">
        <f t="shared" si="225"/>
        <v>0</v>
      </c>
      <c r="F641" s="227">
        <f t="shared" si="226"/>
        <v>746.26865671641792</v>
      </c>
      <c r="G641" s="226">
        <f t="shared" si="223"/>
        <v>961.53846153846155</v>
      </c>
      <c r="H641" s="12">
        <f t="shared" si="224"/>
        <v>480.76923076923077</v>
      </c>
      <c r="I641" s="16">
        <v>1.5</v>
      </c>
      <c r="J641" s="13">
        <f t="shared" si="235"/>
        <v>0</v>
      </c>
      <c r="K641" s="32">
        <f t="shared" si="236"/>
        <v>2666.666666666667</v>
      </c>
      <c r="L641" s="70">
        <f t="shared" si="237"/>
        <v>17.866666666666667</v>
      </c>
      <c r="M641" s="14">
        <v>2.5</v>
      </c>
      <c r="N641" s="15">
        <f t="shared" si="238"/>
        <v>0</v>
      </c>
      <c r="O641" s="151">
        <f t="shared" si="239"/>
        <v>560</v>
      </c>
      <c r="P641" s="143">
        <f t="shared" si="240"/>
        <v>10.72</v>
      </c>
      <c r="Q641" s="11">
        <f t="shared" si="241"/>
        <v>10.4</v>
      </c>
      <c r="R641" s="12">
        <f t="shared" si="242"/>
        <v>0</v>
      </c>
    </row>
    <row r="642" spans="1:18" ht="14.25" customHeight="1" x14ac:dyDescent="0.25">
      <c r="A642" s="157" t="s">
        <v>460</v>
      </c>
      <c r="B642" s="71" t="s">
        <v>900</v>
      </c>
      <c r="C642" s="120"/>
      <c r="D642" s="11">
        <v>63.7</v>
      </c>
      <c r="E642" s="226">
        <f t="shared" si="225"/>
        <v>0</v>
      </c>
      <c r="F642" s="227">
        <f t="shared" si="226"/>
        <v>313.9717425431711</v>
      </c>
      <c r="G642" s="226">
        <f t="shared" si="223"/>
        <v>396.03960396039605</v>
      </c>
      <c r="H642" s="12">
        <f t="shared" si="224"/>
        <v>198.01980198019803</v>
      </c>
      <c r="I642" s="16">
        <v>3.3</v>
      </c>
      <c r="J642" s="13">
        <f t="shared" si="235"/>
        <v>0</v>
      </c>
      <c r="K642" s="32">
        <f t="shared" si="236"/>
        <v>1212.121212121212</v>
      </c>
      <c r="L642" s="70">
        <f t="shared" si="237"/>
        <v>19.303030303030305</v>
      </c>
      <c r="M642" s="14">
        <v>4</v>
      </c>
      <c r="N642" s="15">
        <f t="shared" si="238"/>
        <v>0</v>
      </c>
      <c r="O642" s="151">
        <f t="shared" si="239"/>
        <v>350</v>
      </c>
      <c r="P642" s="143">
        <f t="shared" si="240"/>
        <v>15.925000000000001</v>
      </c>
      <c r="Q642" s="11">
        <f t="shared" si="241"/>
        <v>25.25</v>
      </c>
      <c r="R642" s="12">
        <f t="shared" si="242"/>
        <v>0</v>
      </c>
    </row>
    <row r="643" spans="1:18" ht="14.25" customHeight="1" x14ac:dyDescent="0.25">
      <c r="A643" s="157" t="s">
        <v>461</v>
      </c>
      <c r="B643" s="71" t="s">
        <v>900</v>
      </c>
      <c r="C643" s="120"/>
      <c r="D643" s="11">
        <v>48.2</v>
      </c>
      <c r="E643" s="226">
        <f t="shared" si="225"/>
        <v>0</v>
      </c>
      <c r="F643" s="227">
        <f t="shared" si="226"/>
        <v>414.93775933609953</v>
      </c>
      <c r="G643" s="226">
        <f t="shared" si="223"/>
        <v>497.51243781094524</v>
      </c>
      <c r="H643" s="12">
        <f t="shared" si="224"/>
        <v>248.75621890547262</v>
      </c>
      <c r="I643" s="16">
        <v>2</v>
      </c>
      <c r="J643" s="13">
        <f t="shared" si="235"/>
        <v>0</v>
      </c>
      <c r="K643" s="32">
        <f t="shared" si="236"/>
        <v>2000</v>
      </c>
      <c r="L643" s="70">
        <f t="shared" si="237"/>
        <v>24.1</v>
      </c>
      <c r="M643" s="14">
        <v>1.7</v>
      </c>
      <c r="N643" s="15">
        <f t="shared" si="238"/>
        <v>0</v>
      </c>
      <c r="O643" s="151">
        <f t="shared" si="239"/>
        <v>823.52941176470597</v>
      </c>
      <c r="P643" s="143">
        <f t="shared" si="240"/>
        <v>28.352941176470591</v>
      </c>
      <c r="Q643" s="11">
        <f t="shared" si="241"/>
        <v>20.100000000000001</v>
      </c>
      <c r="R643" s="12">
        <f t="shared" si="242"/>
        <v>0</v>
      </c>
    </row>
    <row r="644" spans="1:18" ht="14.25" customHeight="1" x14ac:dyDescent="0.25">
      <c r="A644" s="157" t="s">
        <v>1012</v>
      </c>
      <c r="B644" s="71" t="s">
        <v>900</v>
      </c>
      <c r="C644" s="120"/>
      <c r="D644" s="11">
        <v>31.6</v>
      </c>
      <c r="E644" s="226">
        <f t="shared" si="225"/>
        <v>0</v>
      </c>
      <c r="F644" s="227">
        <f t="shared" si="226"/>
        <v>632.91139240506334</v>
      </c>
      <c r="G644" s="226">
        <f t="shared" si="223"/>
        <v>724.63768115942025</v>
      </c>
      <c r="H644" s="12">
        <f t="shared" si="224"/>
        <v>362.31884057971013</v>
      </c>
      <c r="I644" s="16">
        <v>1</v>
      </c>
      <c r="J644" s="13">
        <f t="shared" si="235"/>
        <v>0</v>
      </c>
      <c r="K644" s="32">
        <f t="shared" si="236"/>
        <v>4000</v>
      </c>
      <c r="L644" s="70">
        <f t="shared" si="237"/>
        <v>31.6</v>
      </c>
      <c r="M644" s="14">
        <v>3.5</v>
      </c>
      <c r="N644" s="15">
        <f t="shared" si="238"/>
        <v>0</v>
      </c>
      <c r="O644" s="151">
        <f t="shared" si="239"/>
        <v>400</v>
      </c>
      <c r="P644" s="143">
        <f t="shared" si="240"/>
        <v>9.0285714285714285</v>
      </c>
      <c r="Q644" s="11">
        <f t="shared" si="241"/>
        <v>13.8</v>
      </c>
      <c r="R644" s="12">
        <f t="shared" si="242"/>
        <v>0</v>
      </c>
    </row>
    <row r="645" spans="1:18" ht="14.25" customHeight="1" x14ac:dyDescent="0.25">
      <c r="A645" s="157" t="s">
        <v>62</v>
      </c>
      <c r="B645" s="71" t="s">
        <v>900</v>
      </c>
      <c r="C645" s="120"/>
      <c r="D645" s="11">
        <v>23.8</v>
      </c>
      <c r="E645" s="226">
        <f t="shared" si="225"/>
        <v>0</v>
      </c>
      <c r="F645" s="227">
        <f t="shared" si="226"/>
        <v>840.3361344537816</v>
      </c>
      <c r="G645" s="226" t="str">
        <f t="shared" si="223"/>
        <v/>
      </c>
      <c r="H645" s="12">
        <f t="shared" si="224"/>
        <v>574.71264367816093</v>
      </c>
      <c r="I645" s="16">
        <v>1.6</v>
      </c>
      <c r="J645" s="13">
        <f t="shared" si="235"/>
        <v>0</v>
      </c>
      <c r="K645" s="32">
        <f t="shared" si="236"/>
        <v>2500</v>
      </c>
      <c r="L645" s="70">
        <f t="shared" si="237"/>
        <v>14.875</v>
      </c>
      <c r="M645" s="14">
        <v>4.7</v>
      </c>
      <c r="N645" s="15">
        <f t="shared" si="238"/>
        <v>0</v>
      </c>
      <c r="O645" s="151">
        <f t="shared" si="239"/>
        <v>297.87234042553189</v>
      </c>
      <c r="P645" s="143">
        <f t="shared" si="240"/>
        <v>5.0638297872340425</v>
      </c>
      <c r="Q645" s="11">
        <f t="shared" si="241"/>
        <v>8.6999999999999993</v>
      </c>
      <c r="R645" s="12">
        <f t="shared" si="242"/>
        <v>0</v>
      </c>
    </row>
    <row r="646" spans="1:18" ht="14.25" customHeight="1" x14ac:dyDescent="0.25">
      <c r="A646" s="157" t="s">
        <v>1010</v>
      </c>
      <c r="B646" s="71" t="s">
        <v>900</v>
      </c>
      <c r="C646" s="120"/>
      <c r="D646" s="11">
        <v>43.2</v>
      </c>
      <c r="E646" s="226">
        <f t="shared" si="225"/>
        <v>0</v>
      </c>
      <c r="F646" s="227">
        <f t="shared" si="226"/>
        <v>462.96296296296299</v>
      </c>
      <c r="G646" s="226">
        <f t="shared" si="223"/>
        <v>625</v>
      </c>
      <c r="H646" s="12">
        <f t="shared" si="224"/>
        <v>312.5</v>
      </c>
      <c r="I646" s="16">
        <v>2.8</v>
      </c>
      <c r="J646" s="13">
        <f t="shared" si="235"/>
        <v>0</v>
      </c>
      <c r="K646" s="32">
        <f t="shared" si="236"/>
        <v>1428.5714285714287</v>
      </c>
      <c r="L646" s="70">
        <f t="shared" si="237"/>
        <v>15.428571428571431</v>
      </c>
      <c r="M646" s="14">
        <v>0</v>
      </c>
      <c r="N646" s="15">
        <f t="shared" si="238"/>
        <v>0</v>
      </c>
      <c r="O646" s="151" t="str">
        <f t="shared" si="239"/>
        <v/>
      </c>
      <c r="P646" s="143" t="str">
        <f t="shared" si="240"/>
        <v/>
      </c>
      <c r="Q646" s="11">
        <f t="shared" si="241"/>
        <v>16</v>
      </c>
      <c r="R646" s="12">
        <f t="shared" si="242"/>
        <v>0</v>
      </c>
    </row>
    <row r="647" spans="1:18" ht="14.25" customHeight="1" x14ac:dyDescent="0.25">
      <c r="A647" s="157" t="s">
        <v>1011</v>
      </c>
      <c r="B647" s="71" t="s">
        <v>900</v>
      </c>
      <c r="C647" s="120"/>
      <c r="D647" s="11">
        <v>68</v>
      </c>
      <c r="E647" s="226">
        <f t="shared" si="225"/>
        <v>0</v>
      </c>
      <c r="F647" s="227">
        <f t="shared" si="226"/>
        <v>294.11764705882354</v>
      </c>
      <c r="G647" s="226">
        <f t="shared" si="223"/>
        <v>333.33333333333337</v>
      </c>
      <c r="H647" s="12">
        <f t="shared" si="224"/>
        <v>166.66666666666669</v>
      </c>
      <c r="I647" s="16">
        <v>2</v>
      </c>
      <c r="J647" s="13">
        <f t="shared" si="235"/>
        <v>0</v>
      </c>
      <c r="K647" s="32">
        <f t="shared" si="236"/>
        <v>2000</v>
      </c>
      <c r="L647" s="70">
        <f t="shared" si="237"/>
        <v>34</v>
      </c>
      <c r="M647" s="14">
        <v>2.1</v>
      </c>
      <c r="N647" s="15">
        <f t="shared" si="238"/>
        <v>0</v>
      </c>
      <c r="O647" s="151">
        <f t="shared" si="239"/>
        <v>666.66666666666663</v>
      </c>
      <c r="P647" s="143">
        <f t="shared" si="240"/>
        <v>32.38095238095238</v>
      </c>
      <c r="Q647" s="11">
        <f t="shared" si="241"/>
        <v>30</v>
      </c>
      <c r="R647" s="12">
        <f t="shared" si="242"/>
        <v>0</v>
      </c>
    </row>
    <row r="648" spans="1:18" ht="14.25" customHeight="1" x14ac:dyDescent="0.25">
      <c r="A648" s="157" t="s">
        <v>1124</v>
      </c>
      <c r="B648" s="71" t="s">
        <v>900</v>
      </c>
      <c r="C648" s="120"/>
      <c r="D648" s="11">
        <v>73.599999999999994</v>
      </c>
      <c r="E648" s="226">
        <f t="shared" si="225"/>
        <v>0</v>
      </c>
      <c r="F648" s="227">
        <f t="shared" si="226"/>
        <v>271.73913043478262</v>
      </c>
      <c r="G648" s="226">
        <f t="shared" si="223"/>
        <v>310.55900621118019</v>
      </c>
      <c r="H648" s="12">
        <f t="shared" si="224"/>
        <v>155.27950310559009</v>
      </c>
      <c r="I648" s="16">
        <v>2.2999999999999998</v>
      </c>
      <c r="J648" s="13">
        <f t="shared" si="235"/>
        <v>0</v>
      </c>
      <c r="K648" s="32">
        <f t="shared" si="236"/>
        <v>1739.130434782609</v>
      </c>
      <c r="L648" s="70">
        <f t="shared" si="237"/>
        <v>32</v>
      </c>
      <c r="M648" s="14">
        <v>2.1</v>
      </c>
      <c r="N648" s="15">
        <f t="shared" si="238"/>
        <v>0</v>
      </c>
      <c r="O648" s="151">
        <f t="shared" si="239"/>
        <v>666.66666666666663</v>
      </c>
      <c r="P648" s="143">
        <f t="shared" si="240"/>
        <v>35.047619047619044</v>
      </c>
      <c r="Q648" s="11">
        <f t="shared" si="241"/>
        <v>32.199999999999996</v>
      </c>
      <c r="R648" s="12">
        <f t="shared" si="242"/>
        <v>0</v>
      </c>
    </row>
    <row r="649" spans="1:18" ht="14.25" customHeight="1" x14ac:dyDescent="0.25">
      <c r="A649" s="157" t="s">
        <v>1125</v>
      </c>
      <c r="B649" s="71" t="s">
        <v>900</v>
      </c>
      <c r="C649" s="120"/>
      <c r="D649" s="11">
        <v>78.7</v>
      </c>
      <c r="E649" s="226">
        <f t="shared" si="225"/>
        <v>0</v>
      </c>
      <c r="F649" s="227">
        <f t="shared" si="226"/>
        <v>254.12960609911056</v>
      </c>
      <c r="G649" s="226">
        <f t="shared" si="223"/>
        <v>286.12303290414877</v>
      </c>
      <c r="H649" s="12">
        <f t="shared" si="224"/>
        <v>143.06151645207439</v>
      </c>
      <c r="I649" s="16">
        <v>2.2000000000000002</v>
      </c>
      <c r="J649" s="13">
        <f t="shared" si="235"/>
        <v>0</v>
      </c>
      <c r="K649" s="32">
        <f t="shared" si="236"/>
        <v>1818.181818181818</v>
      </c>
      <c r="L649" s="70">
        <f t="shared" si="237"/>
        <v>35.772727272727273</v>
      </c>
      <c r="M649" s="14">
        <v>1.8</v>
      </c>
      <c r="N649" s="15">
        <f t="shared" si="238"/>
        <v>0</v>
      </c>
      <c r="O649" s="151">
        <f t="shared" si="239"/>
        <v>777.77777777777771</v>
      </c>
      <c r="P649" s="143">
        <f t="shared" si="240"/>
        <v>43.722222222222221</v>
      </c>
      <c r="Q649" s="11">
        <f t="shared" si="241"/>
        <v>34.950000000000003</v>
      </c>
      <c r="R649" s="12">
        <f t="shared" si="242"/>
        <v>0</v>
      </c>
    </row>
    <row r="650" spans="1:18" ht="14.25" customHeight="1" x14ac:dyDescent="0.25">
      <c r="A650" s="157" t="s">
        <v>1126</v>
      </c>
      <c r="B650" s="71" t="s">
        <v>900</v>
      </c>
      <c r="C650" s="120"/>
      <c r="D650" s="11">
        <v>17.7</v>
      </c>
      <c r="E650" s="226">
        <f t="shared" si="225"/>
        <v>0</v>
      </c>
      <c r="F650" s="227" t="str">
        <f t="shared" si="226"/>
        <v/>
      </c>
      <c r="G650" s="226" t="str">
        <f t="shared" ref="G650:G713" si="243">IF(D650=0,"",IF((IF($G$2&gt;=200,0,(((200-$G$2)/($D650-($I650*4))*100))))&gt;999,"",IF($G$2&gt;=200,0,(((200-$G$2)/($D650-($I650*4))*100)))))</f>
        <v/>
      </c>
      <c r="H650" s="12">
        <f t="shared" ref="H650:H713" si="244">IF(D650=0,"",IF((IF($G$2&gt;=100,0,(((100-$G$2)/($D650-($I650*4))*100))))&gt;999,"",IF($G$2&gt;=100,0,(((100-$G$2)/($D650-($I650*4))*100)))))</f>
        <v>729.92700729927003</v>
      </c>
      <c r="I650" s="16">
        <v>1</v>
      </c>
      <c r="J650" s="13">
        <f t="shared" si="235"/>
        <v>0</v>
      </c>
      <c r="K650" s="32">
        <f t="shared" si="236"/>
        <v>4000</v>
      </c>
      <c r="L650" s="70">
        <f t="shared" si="237"/>
        <v>17.7</v>
      </c>
      <c r="M650" s="14">
        <v>1.2</v>
      </c>
      <c r="N650" s="15">
        <f t="shared" si="238"/>
        <v>0</v>
      </c>
      <c r="O650" s="151">
        <f t="shared" si="239"/>
        <v>1166.6666666666667</v>
      </c>
      <c r="P650" s="143">
        <f t="shared" si="240"/>
        <v>14.75</v>
      </c>
      <c r="Q650" s="11">
        <f t="shared" si="241"/>
        <v>6.85</v>
      </c>
      <c r="R650" s="12">
        <f t="shared" si="242"/>
        <v>0</v>
      </c>
    </row>
    <row r="651" spans="1:18" ht="14.25" customHeight="1" x14ac:dyDescent="0.25">
      <c r="A651" s="157" t="s">
        <v>1008</v>
      </c>
      <c r="B651" s="71" t="s">
        <v>900</v>
      </c>
      <c r="C651" s="120"/>
      <c r="D651" s="11">
        <v>13.3</v>
      </c>
      <c r="E651" s="226">
        <f t="shared" si="225"/>
        <v>0</v>
      </c>
      <c r="F651" s="227" t="str">
        <f t="shared" si="226"/>
        <v/>
      </c>
      <c r="G651" s="226" t="str">
        <f t="shared" si="243"/>
        <v/>
      </c>
      <c r="H651" s="12">
        <f t="shared" si="244"/>
        <v>924.21441774491677</v>
      </c>
      <c r="I651" s="16">
        <v>0.62</v>
      </c>
      <c r="J651" s="13">
        <f t="shared" si="235"/>
        <v>0</v>
      </c>
      <c r="K651" s="32">
        <f t="shared" si="236"/>
        <v>6451.6129032258068</v>
      </c>
      <c r="L651" s="70">
        <f t="shared" si="237"/>
        <v>21.451612903225808</v>
      </c>
      <c r="M651" s="14">
        <v>0.7</v>
      </c>
      <c r="N651" s="15">
        <f t="shared" si="238"/>
        <v>0</v>
      </c>
      <c r="O651" s="151">
        <f t="shared" si="239"/>
        <v>2000</v>
      </c>
      <c r="P651" s="143">
        <f t="shared" si="240"/>
        <v>19.000000000000004</v>
      </c>
      <c r="Q651" s="11">
        <f t="shared" si="241"/>
        <v>5.41</v>
      </c>
      <c r="R651" s="12">
        <f t="shared" si="242"/>
        <v>0</v>
      </c>
    </row>
    <row r="652" spans="1:18" ht="14.25" customHeight="1" x14ac:dyDescent="0.25">
      <c r="A652" s="157" t="s">
        <v>462</v>
      </c>
      <c r="B652" s="71" t="s">
        <v>900</v>
      </c>
      <c r="C652" s="120"/>
      <c r="D652" s="11">
        <v>32.200000000000003</v>
      </c>
      <c r="E652" s="226">
        <f t="shared" si="225"/>
        <v>0</v>
      </c>
      <c r="F652" s="227">
        <f t="shared" si="226"/>
        <v>621.11801242236015</v>
      </c>
      <c r="G652" s="226">
        <f t="shared" si="243"/>
        <v>729.92700729927003</v>
      </c>
      <c r="H652" s="12">
        <f t="shared" si="244"/>
        <v>364.96350364963502</v>
      </c>
      <c r="I652" s="16">
        <v>1.2</v>
      </c>
      <c r="J652" s="13">
        <f t="shared" si="235"/>
        <v>0</v>
      </c>
      <c r="K652" s="32">
        <f t="shared" si="236"/>
        <v>3333.3333333333335</v>
      </c>
      <c r="L652" s="70">
        <f t="shared" si="237"/>
        <v>26.833333333333336</v>
      </c>
      <c r="M652" s="14">
        <v>1.5</v>
      </c>
      <c r="N652" s="15">
        <f t="shared" si="238"/>
        <v>0</v>
      </c>
      <c r="O652" s="151">
        <f t="shared" si="239"/>
        <v>933.33333333333337</v>
      </c>
      <c r="P652" s="143">
        <f t="shared" si="240"/>
        <v>21.466666666666669</v>
      </c>
      <c r="Q652" s="11">
        <f t="shared" si="241"/>
        <v>13.700000000000001</v>
      </c>
      <c r="R652" s="12">
        <f t="shared" si="242"/>
        <v>0</v>
      </c>
    </row>
    <row r="653" spans="1:18" ht="14.25" customHeight="1" x14ac:dyDescent="0.25">
      <c r="A653" s="157" t="s">
        <v>463</v>
      </c>
      <c r="B653" s="71" t="s">
        <v>900</v>
      </c>
      <c r="C653" s="120"/>
      <c r="D653" s="11">
        <v>32.200000000000003</v>
      </c>
      <c r="E653" s="226">
        <f t="shared" si="225"/>
        <v>0</v>
      </c>
      <c r="F653" s="227">
        <f t="shared" si="226"/>
        <v>621.11801242236015</v>
      </c>
      <c r="G653" s="226">
        <f t="shared" si="243"/>
        <v>729.92700729927003</v>
      </c>
      <c r="H653" s="12">
        <f t="shared" si="244"/>
        <v>364.96350364963502</v>
      </c>
      <c r="I653" s="16">
        <v>1.2</v>
      </c>
      <c r="J653" s="13">
        <f t="shared" si="235"/>
        <v>0</v>
      </c>
      <c r="K653" s="32">
        <f t="shared" si="236"/>
        <v>3333.3333333333335</v>
      </c>
      <c r="L653" s="70">
        <f t="shared" si="237"/>
        <v>26.833333333333336</v>
      </c>
      <c r="M653" s="14">
        <v>1.5</v>
      </c>
      <c r="N653" s="15">
        <f t="shared" si="238"/>
        <v>0</v>
      </c>
      <c r="O653" s="151">
        <f t="shared" si="239"/>
        <v>933.33333333333337</v>
      </c>
      <c r="P653" s="143">
        <f t="shared" si="240"/>
        <v>21.466666666666669</v>
      </c>
      <c r="Q653" s="11">
        <f t="shared" si="241"/>
        <v>13.700000000000001</v>
      </c>
      <c r="R653" s="12">
        <f t="shared" si="242"/>
        <v>0</v>
      </c>
    </row>
    <row r="654" spans="1:18" ht="14.25" customHeight="1" x14ac:dyDescent="0.25">
      <c r="A654" s="157" t="s">
        <v>464</v>
      </c>
      <c r="B654" s="71" t="s">
        <v>900</v>
      </c>
      <c r="C654" s="120"/>
      <c r="D654" s="11">
        <v>32.200000000000003</v>
      </c>
      <c r="E654" s="226">
        <f t="shared" si="225"/>
        <v>0</v>
      </c>
      <c r="F654" s="227">
        <f t="shared" si="226"/>
        <v>621.11801242236015</v>
      </c>
      <c r="G654" s="226">
        <f t="shared" si="243"/>
        <v>729.92700729927003</v>
      </c>
      <c r="H654" s="12">
        <f t="shared" si="244"/>
        <v>364.96350364963502</v>
      </c>
      <c r="I654" s="16">
        <v>1.2</v>
      </c>
      <c r="J654" s="13">
        <f t="shared" si="235"/>
        <v>0</v>
      </c>
      <c r="K654" s="32">
        <f t="shared" si="236"/>
        <v>3333.3333333333335</v>
      </c>
      <c r="L654" s="70">
        <f t="shared" si="237"/>
        <v>26.833333333333336</v>
      </c>
      <c r="M654" s="14">
        <v>1.5</v>
      </c>
      <c r="N654" s="15">
        <f t="shared" si="238"/>
        <v>0</v>
      </c>
      <c r="O654" s="151">
        <f t="shared" si="239"/>
        <v>933.33333333333337</v>
      </c>
      <c r="P654" s="143">
        <f t="shared" si="240"/>
        <v>21.466666666666669</v>
      </c>
      <c r="Q654" s="11">
        <f t="shared" si="241"/>
        <v>13.700000000000001</v>
      </c>
      <c r="R654" s="12">
        <f t="shared" si="242"/>
        <v>0</v>
      </c>
    </row>
    <row r="655" spans="1:18" ht="14.25" customHeight="1" x14ac:dyDescent="0.25">
      <c r="A655" s="157" t="s">
        <v>1127</v>
      </c>
      <c r="B655" s="71" t="s">
        <v>900</v>
      </c>
      <c r="C655" s="120"/>
      <c r="D655" s="11">
        <v>32.9</v>
      </c>
      <c r="E655" s="226">
        <f t="shared" si="225"/>
        <v>0</v>
      </c>
      <c r="F655" s="227">
        <f t="shared" si="226"/>
        <v>607.90273556231011</v>
      </c>
      <c r="G655" s="226">
        <f t="shared" si="243"/>
        <v>711.74377224199293</v>
      </c>
      <c r="H655" s="12">
        <f t="shared" si="244"/>
        <v>355.87188612099646</v>
      </c>
      <c r="I655" s="16">
        <v>1.2</v>
      </c>
      <c r="J655" s="13">
        <f t="shared" si="235"/>
        <v>0</v>
      </c>
      <c r="K655" s="32">
        <f t="shared" si="236"/>
        <v>3333.3333333333335</v>
      </c>
      <c r="L655" s="70">
        <f t="shared" si="237"/>
        <v>27.416666666666668</v>
      </c>
      <c r="M655" s="14">
        <v>1.5</v>
      </c>
      <c r="N655" s="15">
        <f t="shared" si="238"/>
        <v>0</v>
      </c>
      <c r="O655" s="151">
        <f t="shared" si="239"/>
        <v>933.33333333333337</v>
      </c>
      <c r="P655" s="143">
        <f t="shared" si="240"/>
        <v>21.933333333333334</v>
      </c>
      <c r="Q655" s="11">
        <f t="shared" si="241"/>
        <v>14.049999999999999</v>
      </c>
      <c r="R655" s="12">
        <f t="shared" si="242"/>
        <v>0</v>
      </c>
    </row>
    <row r="656" spans="1:18" ht="14.25" customHeight="1" x14ac:dyDescent="0.25">
      <c r="A656" s="157" t="s">
        <v>1128</v>
      </c>
      <c r="B656" s="71" t="s">
        <v>900</v>
      </c>
      <c r="C656" s="120"/>
      <c r="D656" s="11">
        <v>19.7</v>
      </c>
      <c r="E656" s="226">
        <f t="shared" si="225"/>
        <v>0</v>
      </c>
      <c r="F656" s="227" t="str">
        <f t="shared" si="226"/>
        <v/>
      </c>
      <c r="G656" s="226" t="str">
        <f t="shared" si="243"/>
        <v/>
      </c>
      <c r="H656" s="12">
        <f t="shared" si="244"/>
        <v>580.72009291521488</v>
      </c>
      <c r="I656" s="16">
        <v>0.62</v>
      </c>
      <c r="J656" s="13">
        <f t="shared" ref="J656:J668" si="245">I656*($C656/100)</f>
        <v>0</v>
      </c>
      <c r="K656" s="32">
        <f t="shared" si="236"/>
        <v>6451.6129032258068</v>
      </c>
      <c r="L656" s="70">
        <f t="shared" si="237"/>
        <v>31.774193548387096</v>
      </c>
      <c r="M656" s="14">
        <v>1.8</v>
      </c>
      <c r="N656" s="15">
        <f t="shared" ref="N656:N668" si="246">M656*($C656/100)</f>
        <v>0</v>
      </c>
      <c r="O656" s="151">
        <f t="shared" si="239"/>
        <v>777.77777777777771</v>
      </c>
      <c r="P656" s="143">
        <f t="shared" si="240"/>
        <v>10.944444444444445</v>
      </c>
      <c r="Q656" s="11">
        <f t="shared" si="241"/>
        <v>8.61</v>
      </c>
      <c r="R656" s="12">
        <f t="shared" si="242"/>
        <v>0</v>
      </c>
    </row>
    <row r="657" spans="1:18" ht="14.25" customHeight="1" x14ac:dyDescent="0.25">
      <c r="A657" s="157" t="s">
        <v>465</v>
      </c>
      <c r="B657" s="71" t="s">
        <v>900</v>
      </c>
      <c r="C657" s="120"/>
      <c r="D657" s="11">
        <v>31.7</v>
      </c>
      <c r="E657" s="226">
        <f t="shared" si="225"/>
        <v>0</v>
      </c>
      <c r="F657" s="227">
        <f t="shared" si="226"/>
        <v>630.91482649842271</v>
      </c>
      <c r="G657" s="226">
        <f t="shared" si="243"/>
        <v>743.49442379182153</v>
      </c>
      <c r="H657" s="12">
        <f t="shared" si="244"/>
        <v>371.74721189591077</v>
      </c>
      <c r="I657" s="16">
        <v>1.2</v>
      </c>
      <c r="J657" s="13">
        <f t="shared" si="245"/>
        <v>0</v>
      </c>
      <c r="K657" s="32">
        <f t="shared" si="236"/>
        <v>3333.3333333333335</v>
      </c>
      <c r="L657" s="70">
        <f t="shared" si="237"/>
        <v>26.416666666666668</v>
      </c>
      <c r="M657" s="14">
        <v>2.7</v>
      </c>
      <c r="N657" s="15">
        <f t="shared" si="246"/>
        <v>0</v>
      </c>
      <c r="O657" s="151">
        <f t="shared" si="239"/>
        <v>518.51851851851848</v>
      </c>
      <c r="P657" s="143">
        <f t="shared" si="240"/>
        <v>11.74074074074074</v>
      </c>
      <c r="Q657" s="11">
        <f t="shared" si="241"/>
        <v>13.45</v>
      </c>
      <c r="R657" s="12">
        <f t="shared" si="242"/>
        <v>0</v>
      </c>
    </row>
    <row r="658" spans="1:18" ht="14.25" customHeight="1" x14ac:dyDescent="0.25">
      <c r="A658" s="157" t="s">
        <v>1009</v>
      </c>
      <c r="B658" s="71" t="s">
        <v>900</v>
      </c>
      <c r="C658" s="120"/>
      <c r="D658" s="11">
        <v>29</v>
      </c>
      <c r="E658" s="226">
        <f t="shared" si="225"/>
        <v>0</v>
      </c>
      <c r="F658" s="227">
        <f t="shared" si="226"/>
        <v>689.65517241379303</v>
      </c>
      <c r="G658" s="226">
        <f t="shared" si="243"/>
        <v>990.09900990099004</v>
      </c>
      <c r="H658" s="12">
        <f t="shared" si="244"/>
        <v>495.04950495049502</v>
      </c>
      <c r="I658" s="16">
        <v>2.2000000000000002</v>
      </c>
      <c r="J658" s="13">
        <f t="shared" si="245"/>
        <v>0</v>
      </c>
      <c r="K658" s="32">
        <f t="shared" si="236"/>
        <v>1818.181818181818</v>
      </c>
      <c r="L658" s="70">
        <f t="shared" si="237"/>
        <v>13.18181818181818</v>
      </c>
      <c r="M658" s="14">
        <v>2.2999999999999998</v>
      </c>
      <c r="N658" s="15">
        <f t="shared" si="246"/>
        <v>0</v>
      </c>
      <c r="O658" s="151">
        <f t="shared" si="239"/>
        <v>608.69565217391312</v>
      </c>
      <c r="P658" s="143">
        <f t="shared" si="240"/>
        <v>12.608695652173914</v>
      </c>
      <c r="Q658" s="11">
        <f t="shared" si="241"/>
        <v>10.1</v>
      </c>
      <c r="R658" s="12">
        <f t="shared" si="242"/>
        <v>0</v>
      </c>
    </row>
    <row r="659" spans="1:18" ht="14.25" customHeight="1" x14ac:dyDescent="0.25">
      <c r="A659" s="157" t="s">
        <v>1007</v>
      </c>
      <c r="B659" s="71" t="s">
        <v>900</v>
      </c>
      <c r="C659" s="120"/>
      <c r="D659" s="11">
        <v>17.3</v>
      </c>
      <c r="E659" s="226">
        <f t="shared" ref="E659:E668" si="247">D659*($C659/100)</f>
        <v>0</v>
      </c>
      <c r="F659" s="227" t="str">
        <f t="shared" ref="F659:F668" si="248">IF((IF($D$2&gt;=200,0,(((200-$D$2)/$D659)*100)))&gt;999,"",IF($D$2&gt;=200,0,(((200-$D$2)/$D659)*100)))</f>
        <v/>
      </c>
      <c r="G659" s="226" t="str">
        <f t="shared" si="243"/>
        <v/>
      </c>
      <c r="H659" s="12">
        <f t="shared" si="244"/>
        <v>775.19379844961236</v>
      </c>
      <c r="I659" s="16">
        <v>1.1000000000000001</v>
      </c>
      <c r="J659" s="13">
        <f t="shared" si="245"/>
        <v>0</v>
      </c>
      <c r="K659" s="32">
        <f t="shared" ref="K659:K668" si="249">IF(I659=0,"",IF(((((40-$I$2)/I659)*100))&gt;9999,9999,(((40-$I$2)/I659)*100)))</f>
        <v>3636.363636363636</v>
      </c>
      <c r="L659" s="70">
        <f t="shared" ref="L659:L662" si="250">IF(K659=9999,99.9,D659/I659)</f>
        <v>15.727272727272727</v>
      </c>
      <c r="M659" s="14">
        <v>1.6</v>
      </c>
      <c r="N659" s="15">
        <f t="shared" si="246"/>
        <v>0</v>
      </c>
      <c r="O659" s="151">
        <f t="shared" ref="O659:O668" si="251">IF(M659=0,"",IF(((((14-$M$2)/M659)*100))&gt;9999,"",(((14-$M$2)/M659)*100)))</f>
        <v>875</v>
      </c>
      <c r="P659" s="143">
        <f t="shared" ref="P659:P668" si="252">IF(O659="","",D659/M659)</f>
        <v>10.8125</v>
      </c>
      <c r="Q659" s="11">
        <f t="shared" ref="Q659:Q668" si="253">(D659-(I659*4))/2</f>
        <v>6.45</v>
      </c>
      <c r="R659" s="12">
        <f t="shared" ref="R659:R668" si="254">(E659-(J659*4))/2</f>
        <v>0</v>
      </c>
    </row>
    <row r="660" spans="1:18" ht="14.25" customHeight="1" x14ac:dyDescent="0.25">
      <c r="A660" s="157" t="s">
        <v>466</v>
      </c>
      <c r="B660" s="71" t="s">
        <v>900</v>
      </c>
      <c r="C660" s="120"/>
      <c r="D660" s="11">
        <v>43.9</v>
      </c>
      <c r="E660" s="226">
        <f t="shared" si="247"/>
        <v>0</v>
      </c>
      <c r="F660" s="227">
        <f t="shared" si="248"/>
        <v>455.58086560364461</v>
      </c>
      <c r="G660" s="226">
        <f t="shared" si="243"/>
        <v>576.36887608069162</v>
      </c>
      <c r="H660" s="12">
        <f t="shared" si="244"/>
        <v>288.18443804034581</v>
      </c>
      <c r="I660" s="16">
        <v>2.2999999999999998</v>
      </c>
      <c r="J660" s="13">
        <f t="shared" si="245"/>
        <v>0</v>
      </c>
      <c r="K660" s="32">
        <f t="shared" si="249"/>
        <v>1739.130434782609</v>
      </c>
      <c r="L660" s="70">
        <f t="shared" si="250"/>
        <v>19.086956521739133</v>
      </c>
      <c r="M660" s="14">
        <v>1.7</v>
      </c>
      <c r="N660" s="15">
        <f t="shared" si="246"/>
        <v>0</v>
      </c>
      <c r="O660" s="151">
        <f t="shared" si="251"/>
        <v>823.52941176470597</v>
      </c>
      <c r="P660" s="143">
        <f t="shared" si="252"/>
        <v>25.823529411764707</v>
      </c>
      <c r="Q660" s="11">
        <f t="shared" si="253"/>
        <v>17.350000000000001</v>
      </c>
      <c r="R660" s="12">
        <f t="shared" si="254"/>
        <v>0</v>
      </c>
    </row>
    <row r="661" spans="1:18" ht="14.25" customHeight="1" x14ac:dyDescent="0.25">
      <c r="A661" s="157" t="s">
        <v>1006</v>
      </c>
      <c r="B661" s="71" t="s">
        <v>900</v>
      </c>
      <c r="C661" s="120"/>
      <c r="D661" s="11">
        <v>46.1</v>
      </c>
      <c r="E661" s="226">
        <f t="shared" si="247"/>
        <v>0</v>
      </c>
      <c r="F661" s="227">
        <f t="shared" si="248"/>
        <v>433.83947939262475</v>
      </c>
      <c r="G661" s="226">
        <f t="shared" si="243"/>
        <v>503.7783375314861</v>
      </c>
      <c r="H661" s="12">
        <f t="shared" si="244"/>
        <v>251.88916876574305</v>
      </c>
      <c r="I661" s="16">
        <v>1.6</v>
      </c>
      <c r="J661" s="13">
        <f t="shared" si="245"/>
        <v>0</v>
      </c>
      <c r="K661" s="32">
        <f t="shared" si="249"/>
        <v>2500</v>
      </c>
      <c r="L661" s="70">
        <f t="shared" si="250"/>
        <v>28.8125</v>
      </c>
      <c r="M661" s="14">
        <v>2.6</v>
      </c>
      <c r="N661" s="15">
        <f t="shared" si="246"/>
        <v>0</v>
      </c>
      <c r="O661" s="151">
        <f t="shared" si="251"/>
        <v>538.46153846153845</v>
      </c>
      <c r="P661" s="143">
        <f t="shared" si="252"/>
        <v>17.73076923076923</v>
      </c>
      <c r="Q661" s="11">
        <f t="shared" si="253"/>
        <v>19.850000000000001</v>
      </c>
      <c r="R661" s="12">
        <f t="shared" si="254"/>
        <v>0</v>
      </c>
    </row>
    <row r="662" spans="1:18" ht="14.25" customHeight="1" x14ac:dyDescent="0.25">
      <c r="A662" s="157" t="s">
        <v>354</v>
      </c>
      <c r="B662" s="71" t="s">
        <v>900</v>
      </c>
      <c r="C662" s="120"/>
      <c r="D662" s="11">
        <v>32</v>
      </c>
      <c r="E662" s="226">
        <f t="shared" si="247"/>
        <v>0</v>
      </c>
      <c r="F662" s="227">
        <f t="shared" si="248"/>
        <v>625</v>
      </c>
      <c r="G662" s="226">
        <f t="shared" si="243"/>
        <v>793.65079365079373</v>
      </c>
      <c r="H662" s="12">
        <f t="shared" si="244"/>
        <v>396.82539682539687</v>
      </c>
      <c r="I662" s="16">
        <v>1.7</v>
      </c>
      <c r="J662" s="13">
        <f t="shared" si="245"/>
        <v>0</v>
      </c>
      <c r="K662" s="32">
        <f t="shared" si="249"/>
        <v>2352.9411764705883</v>
      </c>
      <c r="L662" s="70">
        <f t="shared" si="250"/>
        <v>18.823529411764707</v>
      </c>
      <c r="M662" s="14">
        <v>2.4</v>
      </c>
      <c r="N662" s="15">
        <f t="shared" si="246"/>
        <v>0</v>
      </c>
      <c r="O662" s="151">
        <f t="shared" si="251"/>
        <v>583.33333333333337</v>
      </c>
      <c r="P662" s="143">
        <f t="shared" si="252"/>
        <v>13.333333333333334</v>
      </c>
      <c r="Q662" s="11">
        <f t="shared" si="253"/>
        <v>12.6</v>
      </c>
      <c r="R662" s="12">
        <f t="shared" si="254"/>
        <v>0</v>
      </c>
    </row>
    <row r="663" spans="1:18" ht="14.25" customHeight="1" x14ac:dyDescent="0.25">
      <c r="A663" s="157" t="s">
        <v>355</v>
      </c>
      <c r="B663" s="71" t="s">
        <v>900</v>
      </c>
      <c r="C663" s="120"/>
      <c r="D663" s="11">
        <v>345</v>
      </c>
      <c r="E663" s="226">
        <f t="shared" si="247"/>
        <v>0</v>
      </c>
      <c r="F663" s="227">
        <f t="shared" si="248"/>
        <v>57.971014492753625</v>
      </c>
      <c r="G663" s="226">
        <f t="shared" si="243"/>
        <v>58.363487802031045</v>
      </c>
      <c r="H663" s="12">
        <f t="shared" si="244"/>
        <v>29.181743901015523</v>
      </c>
      <c r="I663" s="16">
        <v>0.57999999999999996</v>
      </c>
      <c r="J663" s="13">
        <f t="shared" si="245"/>
        <v>0</v>
      </c>
      <c r="K663" s="32">
        <f t="shared" si="249"/>
        <v>6896.5517241379321</v>
      </c>
      <c r="L663" s="70">
        <v>99.9</v>
      </c>
      <c r="M663" s="14">
        <v>0.4</v>
      </c>
      <c r="N663" s="15">
        <f t="shared" si="246"/>
        <v>0</v>
      </c>
      <c r="O663" s="151">
        <f t="shared" si="251"/>
        <v>3500</v>
      </c>
      <c r="P663" s="143">
        <f t="shared" si="252"/>
        <v>862.5</v>
      </c>
      <c r="Q663" s="11">
        <f t="shared" si="253"/>
        <v>171.34</v>
      </c>
      <c r="R663" s="12">
        <f t="shared" si="254"/>
        <v>0</v>
      </c>
    </row>
    <row r="664" spans="1:18" ht="14.25" customHeight="1" x14ac:dyDescent="0.25">
      <c r="A664" s="157" t="s">
        <v>1129</v>
      </c>
      <c r="B664" s="71" t="s">
        <v>900</v>
      </c>
      <c r="C664" s="120"/>
      <c r="D664" s="11">
        <v>22.2</v>
      </c>
      <c r="E664" s="226">
        <f t="shared" si="247"/>
        <v>0</v>
      </c>
      <c r="F664" s="227">
        <f t="shared" si="248"/>
        <v>900.90090090090098</v>
      </c>
      <c r="G664" s="226" t="str">
        <f t="shared" si="243"/>
        <v/>
      </c>
      <c r="H664" s="12">
        <f t="shared" si="244"/>
        <v>534.18803418803429</v>
      </c>
      <c r="I664" s="16">
        <v>0.87</v>
      </c>
      <c r="J664" s="13">
        <f t="shared" si="245"/>
        <v>0</v>
      </c>
      <c r="K664" s="32">
        <f t="shared" si="249"/>
        <v>4597.7011494252874</v>
      </c>
      <c r="L664" s="70">
        <f>IF(K664=9999,99.9,D664/I664)</f>
        <v>25.517241379310345</v>
      </c>
      <c r="M664" s="14">
        <v>1.4</v>
      </c>
      <c r="N664" s="15">
        <f t="shared" si="246"/>
        <v>0</v>
      </c>
      <c r="O664" s="151">
        <f t="shared" si="251"/>
        <v>1000</v>
      </c>
      <c r="P664" s="143">
        <f t="shared" si="252"/>
        <v>15.857142857142858</v>
      </c>
      <c r="Q664" s="11">
        <f t="shared" si="253"/>
        <v>9.36</v>
      </c>
      <c r="R664" s="12">
        <f t="shared" si="254"/>
        <v>0</v>
      </c>
    </row>
    <row r="665" spans="1:18" ht="14.25" customHeight="1" x14ac:dyDescent="0.25">
      <c r="A665" s="157" t="s">
        <v>468</v>
      </c>
      <c r="B665" s="71" t="s">
        <v>900</v>
      </c>
      <c r="C665" s="120"/>
      <c r="D665" s="11">
        <v>18.2</v>
      </c>
      <c r="E665" s="226">
        <f t="shared" si="247"/>
        <v>0</v>
      </c>
      <c r="F665" s="227" t="str">
        <f t="shared" si="248"/>
        <v/>
      </c>
      <c r="G665" s="226" t="str">
        <f t="shared" si="243"/>
        <v/>
      </c>
      <c r="H665" s="12">
        <f t="shared" si="244"/>
        <v>746.26865671641804</v>
      </c>
      <c r="I665" s="16">
        <v>1.2</v>
      </c>
      <c r="J665" s="13">
        <f t="shared" si="245"/>
        <v>0</v>
      </c>
      <c r="K665" s="32">
        <f t="shared" si="249"/>
        <v>3333.3333333333335</v>
      </c>
      <c r="L665" s="70">
        <f>IF(K665=9999,99.9,D665/I665)</f>
        <v>15.166666666666666</v>
      </c>
      <c r="M665" s="14">
        <v>0.66</v>
      </c>
      <c r="N665" s="15">
        <f t="shared" si="246"/>
        <v>0</v>
      </c>
      <c r="O665" s="151">
        <f t="shared" si="251"/>
        <v>2121.212121212121</v>
      </c>
      <c r="P665" s="143">
        <f t="shared" si="252"/>
        <v>27.575757575757574</v>
      </c>
      <c r="Q665" s="11">
        <f t="shared" si="253"/>
        <v>6.6999999999999993</v>
      </c>
      <c r="R665" s="12">
        <f t="shared" si="254"/>
        <v>0</v>
      </c>
    </row>
    <row r="666" spans="1:18" ht="14.25" customHeight="1" x14ac:dyDescent="0.25">
      <c r="A666" s="157" t="s">
        <v>356</v>
      </c>
      <c r="B666" s="71" t="s">
        <v>900</v>
      </c>
      <c r="C666" s="120"/>
      <c r="D666" s="11">
        <v>38.1</v>
      </c>
      <c r="E666" s="226">
        <f t="shared" si="247"/>
        <v>0</v>
      </c>
      <c r="F666" s="227">
        <f t="shared" si="248"/>
        <v>524.93438320209975</v>
      </c>
      <c r="G666" s="226">
        <f t="shared" si="243"/>
        <v>692.04152249134938</v>
      </c>
      <c r="H666" s="12">
        <f t="shared" si="244"/>
        <v>346.02076124567469</v>
      </c>
      <c r="I666" s="16">
        <v>2.2999999999999998</v>
      </c>
      <c r="J666" s="13">
        <f t="shared" si="245"/>
        <v>0</v>
      </c>
      <c r="K666" s="32">
        <f t="shared" si="249"/>
        <v>1739.130434782609</v>
      </c>
      <c r="L666" s="70">
        <f>IF(K666=9999,99.9,D666/I666)</f>
        <v>16.565217391304351</v>
      </c>
      <c r="M666" s="14">
        <v>1.2</v>
      </c>
      <c r="N666" s="15">
        <f t="shared" si="246"/>
        <v>0</v>
      </c>
      <c r="O666" s="151">
        <f t="shared" si="251"/>
        <v>1166.6666666666667</v>
      </c>
      <c r="P666" s="143">
        <f t="shared" si="252"/>
        <v>31.750000000000004</v>
      </c>
      <c r="Q666" s="11">
        <f t="shared" si="253"/>
        <v>14.450000000000001</v>
      </c>
      <c r="R666" s="12">
        <f t="shared" si="254"/>
        <v>0</v>
      </c>
    </row>
    <row r="667" spans="1:18" ht="14.25" customHeight="1" x14ac:dyDescent="0.25">
      <c r="A667" s="157" t="s">
        <v>1130</v>
      </c>
      <c r="B667" s="71" t="s">
        <v>900</v>
      </c>
      <c r="C667" s="120"/>
      <c r="D667" s="11">
        <v>39.4</v>
      </c>
      <c r="E667" s="226">
        <f t="shared" si="247"/>
        <v>0</v>
      </c>
      <c r="F667" s="227">
        <f t="shared" si="248"/>
        <v>507.61421319796955</v>
      </c>
      <c r="G667" s="226">
        <f t="shared" si="243"/>
        <v>578.03468208092477</v>
      </c>
      <c r="H667" s="12">
        <f t="shared" si="244"/>
        <v>289.01734104046238</v>
      </c>
      <c r="I667" s="16">
        <v>1.2</v>
      </c>
      <c r="J667" s="13">
        <f t="shared" si="245"/>
        <v>0</v>
      </c>
      <c r="K667" s="32">
        <f t="shared" si="249"/>
        <v>3333.3333333333335</v>
      </c>
      <c r="L667" s="70">
        <f>IF(K667=9999,99.9,D667/I667)</f>
        <v>32.833333333333336</v>
      </c>
      <c r="M667" s="14">
        <v>2.6</v>
      </c>
      <c r="N667" s="15">
        <f t="shared" si="246"/>
        <v>0</v>
      </c>
      <c r="O667" s="151">
        <f t="shared" si="251"/>
        <v>538.46153846153845</v>
      </c>
      <c r="P667" s="143">
        <f t="shared" si="252"/>
        <v>15.153846153846153</v>
      </c>
      <c r="Q667" s="11">
        <f t="shared" si="253"/>
        <v>17.3</v>
      </c>
      <c r="R667" s="12">
        <f t="shared" si="254"/>
        <v>0</v>
      </c>
    </row>
    <row r="668" spans="1:18" ht="14.25" customHeight="1" x14ac:dyDescent="0.25">
      <c r="A668" s="157" t="s">
        <v>469</v>
      </c>
      <c r="B668" s="71" t="s">
        <v>900</v>
      </c>
      <c r="C668" s="120"/>
      <c r="D668" s="11">
        <v>26.8</v>
      </c>
      <c r="E668" s="226">
        <f t="shared" si="247"/>
        <v>0</v>
      </c>
      <c r="F668" s="227">
        <f t="shared" si="248"/>
        <v>746.26865671641792</v>
      </c>
      <c r="G668" s="226">
        <f t="shared" si="243"/>
        <v>847.45762711864393</v>
      </c>
      <c r="H668" s="12">
        <f t="shared" si="244"/>
        <v>423.72881355932196</v>
      </c>
      <c r="I668" s="16">
        <v>0.8</v>
      </c>
      <c r="J668" s="13">
        <f t="shared" si="245"/>
        <v>0</v>
      </c>
      <c r="K668" s="32">
        <f t="shared" si="249"/>
        <v>5000</v>
      </c>
      <c r="L668" s="70">
        <f>IF(K668=9999,99.9,D668/I668)</f>
        <v>33.5</v>
      </c>
      <c r="M668" s="14">
        <v>2.5</v>
      </c>
      <c r="N668" s="15">
        <f t="shared" si="246"/>
        <v>0</v>
      </c>
      <c r="O668" s="151">
        <f t="shared" si="251"/>
        <v>560</v>
      </c>
      <c r="P668" s="143">
        <f t="shared" si="252"/>
        <v>10.72</v>
      </c>
      <c r="Q668" s="11">
        <f t="shared" si="253"/>
        <v>11.8</v>
      </c>
      <c r="R668" s="12">
        <f t="shared" si="254"/>
        <v>0</v>
      </c>
    </row>
    <row r="669" spans="1:18" s="9" customFormat="1" ht="8.1" customHeight="1" thickBot="1" x14ac:dyDescent="0.3">
      <c r="A669" s="158"/>
      <c r="B669" s="215"/>
      <c r="C669" s="136"/>
      <c r="D669" s="4"/>
      <c r="K669" s="29"/>
      <c r="L669" s="6"/>
      <c r="M669" s="6"/>
      <c r="N669" s="7"/>
      <c r="O669" s="149"/>
      <c r="P669" s="141"/>
      <c r="Q669" s="4"/>
      <c r="R669" s="5"/>
    </row>
    <row r="670" spans="1:18" ht="16.5" thickTop="1" thickBot="1" x14ac:dyDescent="0.3">
      <c r="A670" s="159" t="s">
        <v>54</v>
      </c>
      <c r="B670" s="210"/>
      <c r="C670" s="218"/>
      <c r="D670" s="4"/>
      <c r="E670" s="9"/>
      <c r="F670" s="9"/>
      <c r="G670" s="9"/>
      <c r="H670" s="9"/>
      <c r="I670" s="9"/>
      <c r="J670" s="9"/>
      <c r="K670" s="29"/>
      <c r="L670" s="6"/>
      <c r="M670" s="6"/>
      <c r="N670" s="7"/>
      <c r="O670" s="149"/>
      <c r="P670" s="141"/>
      <c r="Q670" s="4"/>
      <c r="R670" s="5"/>
    </row>
    <row r="671" spans="1:18" s="9" customFormat="1" ht="7.5" customHeight="1" thickTop="1" x14ac:dyDescent="0.25">
      <c r="A671" s="1"/>
      <c r="B671" s="211"/>
      <c r="C671" s="136"/>
      <c r="K671" s="31"/>
      <c r="L671" s="131"/>
      <c r="M671" s="27"/>
      <c r="N671" s="27"/>
      <c r="O671" s="150"/>
      <c r="P671" s="142"/>
      <c r="R671" s="27"/>
    </row>
    <row r="672" spans="1:18" ht="14.25" customHeight="1" x14ac:dyDescent="0.25">
      <c r="A672" s="157" t="s">
        <v>660</v>
      </c>
      <c r="B672" s="71" t="s">
        <v>900</v>
      </c>
      <c r="C672" s="120"/>
      <c r="D672" s="11">
        <v>299</v>
      </c>
      <c r="E672" s="226">
        <f t="shared" ref="E672:E729" si="255">D672*($C672/100)</f>
        <v>0</v>
      </c>
      <c r="F672" s="227">
        <f t="shared" ref="F672:F729" si="256">IF((IF($D$2&gt;=200,0,(((200-$D$2)/$D672)*100)))&gt;999,"",IF($D$2&gt;=200,0,(((200-$D$2)/$D672)*100)))</f>
        <v>66.889632107023417</v>
      </c>
      <c r="G672" s="226">
        <f t="shared" si="243"/>
        <v>68.728522336769757</v>
      </c>
      <c r="H672" s="12">
        <f t="shared" si="244"/>
        <v>34.364261168384878</v>
      </c>
      <c r="I672" s="16">
        <v>2</v>
      </c>
      <c r="J672" s="13">
        <f t="shared" ref="J672:J703" si="257">I672*($C672/100)</f>
        <v>0</v>
      </c>
      <c r="K672" s="32">
        <f t="shared" ref="K672:K703" si="258">IF(I672=0,"",IF(((((40-$I$2)/I672)*100))&gt;9999,9999,(((40-$I$2)/I672)*100)))</f>
        <v>2000</v>
      </c>
      <c r="L672" s="70">
        <v>99.9</v>
      </c>
      <c r="M672" s="14">
        <v>3.5</v>
      </c>
      <c r="N672" s="15">
        <f t="shared" ref="N672:N703" si="259">M672*($C672/100)</f>
        <v>0</v>
      </c>
      <c r="O672" s="151">
        <f t="shared" ref="O672:O703" si="260">IF(M672=0,"",IF(((((14-$M$2)/M672)*100))&gt;9999,"",(((14-$M$2)/M672)*100)))</f>
        <v>400</v>
      </c>
      <c r="P672" s="143">
        <f t="shared" ref="P672:P703" si="261">IF(O672="","",D672/M672)</f>
        <v>85.428571428571431</v>
      </c>
      <c r="Q672" s="11">
        <f t="shared" ref="Q672:Q703" si="262">(D672-(I672*4))/2</f>
        <v>145.5</v>
      </c>
      <c r="R672" s="12">
        <f t="shared" ref="R672:R703" si="263">(E672-(J672*4))/2</f>
        <v>0</v>
      </c>
    </row>
    <row r="673" spans="1:18" ht="14.25" customHeight="1" x14ac:dyDescent="0.25">
      <c r="A673" s="157" t="s">
        <v>661</v>
      </c>
      <c r="B673" s="71" t="s">
        <v>900</v>
      </c>
      <c r="C673" s="120"/>
      <c r="D673" s="11">
        <v>299</v>
      </c>
      <c r="E673" s="226">
        <f t="shared" si="255"/>
        <v>0</v>
      </c>
      <c r="F673" s="227">
        <f t="shared" si="256"/>
        <v>66.889632107023417</v>
      </c>
      <c r="G673" s="226">
        <f t="shared" si="243"/>
        <v>68.728522336769757</v>
      </c>
      <c r="H673" s="12">
        <f t="shared" si="244"/>
        <v>34.364261168384878</v>
      </c>
      <c r="I673" s="16">
        <v>2</v>
      </c>
      <c r="J673" s="13">
        <f t="shared" si="257"/>
        <v>0</v>
      </c>
      <c r="K673" s="32">
        <f t="shared" si="258"/>
        <v>2000</v>
      </c>
      <c r="L673" s="70">
        <v>99.9</v>
      </c>
      <c r="M673" s="14">
        <v>3.5</v>
      </c>
      <c r="N673" s="15">
        <f t="shared" si="259"/>
        <v>0</v>
      </c>
      <c r="O673" s="151">
        <f t="shared" si="260"/>
        <v>400</v>
      </c>
      <c r="P673" s="143">
        <f t="shared" si="261"/>
        <v>85.428571428571431</v>
      </c>
      <c r="Q673" s="11">
        <f t="shared" si="262"/>
        <v>145.5</v>
      </c>
      <c r="R673" s="12">
        <f t="shared" si="263"/>
        <v>0</v>
      </c>
    </row>
    <row r="674" spans="1:18" ht="14.25" customHeight="1" x14ac:dyDescent="0.25">
      <c r="A674" s="157" t="s">
        <v>662</v>
      </c>
      <c r="B674" s="71" t="s">
        <v>900</v>
      </c>
      <c r="C674" s="120"/>
      <c r="D674" s="11">
        <v>134</v>
      </c>
      <c r="E674" s="226">
        <f t="shared" si="255"/>
        <v>0</v>
      </c>
      <c r="F674" s="227">
        <f t="shared" si="256"/>
        <v>149.25373134328359</v>
      </c>
      <c r="G674" s="226">
        <f t="shared" si="243"/>
        <v>155.27950310559004</v>
      </c>
      <c r="H674" s="12">
        <f t="shared" si="244"/>
        <v>77.639751552795019</v>
      </c>
      <c r="I674" s="16">
        <v>1.3</v>
      </c>
      <c r="J674" s="13">
        <f t="shared" si="257"/>
        <v>0</v>
      </c>
      <c r="K674" s="32">
        <f t="shared" si="258"/>
        <v>3076.9230769230767</v>
      </c>
      <c r="L674" s="70">
        <v>99.9</v>
      </c>
      <c r="M674" s="14">
        <v>0</v>
      </c>
      <c r="N674" s="15">
        <f t="shared" si="259"/>
        <v>0</v>
      </c>
      <c r="O674" s="151" t="str">
        <f t="shared" si="260"/>
        <v/>
      </c>
      <c r="P674" s="143" t="str">
        <f t="shared" si="261"/>
        <v/>
      </c>
      <c r="Q674" s="11">
        <f t="shared" si="262"/>
        <v>64.400000000000006</v>
      </c>
      <c r="R674" s="12">
        <f t="shared" si="263"/>
        <v>0</v>
      </c>
    </row>
    <row r="675" spans="1:18" ht="14.25" customHeight="1" x14ac:dyDescent="0.25">
      <c r="A675" s="157" t="s">
        <v>1131</v>
      </c>
      <c r="B675" s="71" t="s">
        <v>900</v>
      </c>
      <c r="C675" s="120"/>
      <c r="D675" s="11">
        <v>151</v>
      </c>
      <c r="E675" s="226">
        <f t="shared" si="255"/>
        <v>0</v>
      </c>
      <c r="F675" s="227">
        <f t="shared" si="256"/>
        <v>132.45033112582783</v>
      </c>
      <c r="G675" s="226">
        <f t="shared" si="243"/>
        <v>137.55158184319117</v>
      </c>
      <c r="H675" s="12">
        <f t="shared" si="244"/>
        <v>68.775790921595586</v>
      </c>
      <c r="I675" s="16">
        <v>1.4</v>
      </c>
      <c r="J675" s="13">
        <f t="shared" si="257"/>
        <v>0</v>
      </c>
      <c r="K675" s="32">
        <f t="shared" si="258"/>
        <v>2857.1428571428573</v>
      </c>
      <c r="L675" s="70">
        <v>99.9</v>
      </c>
      <c r="M675" s="14">
        <v>0</v>
      </c>
      <c r="N675" s="15">
        <f t="shared" si="259"/>
        <v>0</v>
      </c>
      <c r="O675" s="151" t="str">
        <f t="shared" si="260"/>
        <v/>
      </c>
      <c r="P675" s="143" t="str">
        <f t="shared" si="261"/>
        <v/>
      </c>
      <c r="Q675" s="11">
        <f t="shared" si="262"/>
        <v>72.7</v>
      </c>
      <c r="R675" s="12">
        <f t="shared" si="263"/>
        <v>0</v>
      </c>
    </row>
    <row r="676" spans="1:18" ht="14.25" customHeight="1" x14ac:dyDescent="0.25">
      <c r="A676" s="157" t="s">
        <v>663</v>
      </c>
      <c r="B676" s="71" t="s">
        <v>900</v>
      </c>
      <c r="C676" s="120"/>
      <c r="D676" s="11">
        <v>167</v>
      </c>
      <c r="E676" s="226">
        <f t="shared" si="255"/>
        <v>0</v>
      </c>
      <c r="F676" s="227">
        <f t="shared" si="256"/>
        <v>119.76047904191616</v>
      </c>
      <c r="G676" s="226">
        <f t="shared" si="243"/>
        <v>122.10012210012209</v>
      </c>
      <c r="H676" s="12">
        <f t="shared" si="244"/>
        <v>61.050061050061046</v>
      </c>
      <c r="I676" s="16">
        <v>0.8</v>
      </c>
      <c r="J676" s="13">
        <f t="shared" si="257"/>
        <v>0</v>
      </c>
      <c r="K676" s="32">
        <f t="shared" si="258"/>
        <v>5000</v>
      </c>
      <c r="L676" s="70">
        <v>99.9</v>
      </c>
      <c r="M676" s="14">
        <v>4.8</v>
      </c>
      <c r="N676" s="15">
        <f t="shared" si="259"/>
        <v>0</v>
      </c>
      <c r="O676" s="151">
        <f t="shared" si="260"/>
        <v>291.66666666666669</v>
      </c>
      <c r="P676" s="143">
        <f t="shared" si="261"/>
        <v>34.791666666666671</v>
      </c>
      <c r="Q676" s="11">
        <f t="shared" si="262"/>
        <v>81.900000000000006</v>
      </c>
      <c r="R676" s="12">
        <f t="shared" si="263"/>
        <v>0</v>
      </c>
    </row>
    <row r="677" spans="1:18" ht="14.25" customHeight="1" x14ac:dyDescent="0.25">
      <c r="A677" s="157" t="s">
        <v>664</v>
      </c>
      <c r="B677" s="71" t="s">
        <v>900</v>
      </c>
      <c r="C677" s="120"/>
      <c r="D677" s="11">
        <v>167</v>
      </c>
      <c r="E677" s="226">
        <f t="shared" si="255"/>
        <v>0</v>
      </c>
      <c r="F677" s="227">
        <f t="shared" si="256"/>
        <v>119.76047904191616</v>
      </c>
      <c r="G677" s="226">
        <f t="shared" si="243"/>
        <v>122.10012210012209</v>
      </c>
      <c r="H677" s="12">
        <f t="shared" si="244"/>
        <v>61.050061050061046</v>
      </c>
      <c r="I677" s="16">
        <v>0.8</v>
      </c>
      <c r="J677" s="13">
        <f t="shared" si="257"/>
        <v>0</v>
      </c>
      <c r="K677" s="32">
        <f t="shared" si="258"/>
        <v>5000</v>
      </c>
      <c r="L677" s="70">
        <v>99.9</v>
      </c>
      <c r="M677" s="14">
        <v>4.8</v>
      </c>
      <c r="N677" s="15">
        <f t="shared" si="259"/>
        <v>0</v>
      </c>
      <c r="O677" s="151">
        <f t="shared" si="260"/>
        <v>291.66666666666669</v>
      </c>
      <c r="P677" s="143">
        <f t="shared" si="261"/>
        <v>34.791666666666671</v>
      </c>
      <c r="Q677" s="11">
        <f t="shared" si="262"/>
        <v>81.900000000000006</v>
      </c>
      <c r="R677" s="12">
        <f t="shared" si="263"/>
        <v>0</v>
      </c>
    </row>
    <row r="678" spans="1:18" ht="14.25" customHeight="1" x14ac:dyDescent="0.25">
      <c r="A678" s="157" t="s">
        <v>665</v>
      </c>
      <c r="B678" s="71" t="s">
        <v>900</v>
      </c>
      <c r="C678" s="120"/>
      <c r="D678" s="11">
        <v>233</v>
      </c>
      <c r="E678" s="226">
        <f t="shared" si="255"/>
        <v>0</v>
      </c>
      <c r="F678" s="227">
        <f t="shared" si="256"/>
        <v>85.836909871244643</v>
      </c>
      <c r="G678" s="226">
        <f t="shared" si="243"/>
        <v>88.731144631765744</v>
      </c>
      <c r="H678" s="12">
        <f t="shared" si="244"/>
        <v>44.365572315882872</v>
      </c>
      <c r="I678" s="16">
        <v>1.9</v>
      </c>
      <c r="J678" s="13">
        <f t="shared" si="257"/>
        <v>0</v>
      </c>
      <c r="K678" s="32">
        <f t="shared" si="258"/>
        <v>2105.2631578947371</v>
      </c>
      <c r="L678" s="70">
        <v>99.9</v>
      </c>
      <c r="M678" s="14">
        <v>6.3</v>
      </c>
      <c r="N678" s="15">
        <f t="shared" si="259"/>
        <v>0</v>
      </c>
      <c r="O678" s="151">
        <f t="shared" si="260"/>
        <v>222.22222222222223</v>
      </c>
      <c r="P678" s="143">
        <f t="shared" si="261"/>
        <v>36.984126984126988</v>
      </c>
      <c r="Q678" s="11">
        <f t="shared" si="262"/>
        <v>112.7</v>
      </c>
      <c r="R678" s="12">
        <f t="shared" si="263"/>
        <v>0</v>
      </c>
    </row>
    <row r="679" spans="1:18" ht="14.25" customHeight="1" x14ac:dyDescent="0.25">
      <c r="A679" s="157" t="s">
        <v>666</v>
      </c>
      <c r="B679" s="71" t="s">
        <v>900</v>
      </c>
      <c r="C679" s="120"/>
      <c r="D679" s="11">
        <v>283</v>
      </c>
      <c r="E679" s="226">
        <f t="shared" si="255"/>
        <v>0</v>
      </c>
      <c r="F679" s="227">
        <f t="shared" si="256"/>
        <v>70.671378091872796</v>
      </c>
      <c r="G679" s="226">
        <f t="shared" si="243"/>
        <v>74.239049740163338</v>
      </c>
      <c r="H679" s="12">
        <f t="shared" si="244"/>
        <v>37.119524870081669</v>
      </c>
      <c r="I679" s="16">
        <v>3.4</v>
      </c>
      <c r="J679" s="13">
        <f t="shared" si="257"/>
        <v>0</v>
      </c>
      <c r="K679" s="32">
        <f t="shared" si="258"/>
        <v>1176.4705882352941</v>
      </c>
      <c r="L679" s="70">
        <f t="shared" ref="L679:L687" si="264">IF(K679=9999,99.9,D679/I679)</f>
        <v>83.235294117647058</v>
      </c>
      <c r="M679" s="14">
        <v>7.3</v>
      </c>
      <c r="N679" s="15">
        <f t="shared" si="259"/>
        <v>0</v>
      </c>
      <c r="O679" s="151">
        <f t="shared" si="260"/>
        <v>191.78082191780823</v>
      </c>
      <c r="P679" s="143">
        <f t="shared" si="261"/>
        <v>38.767123287671232</v>
      </c>
      <c r="Q679" s="11">
        <f t="shared" si="262"/>
        <v>134.69999999999999</v>
      </c>
      <c r="R679" s="12">
        <f t="shared" si="263"/>
        <v>0</v>
      </c>
    </row>
    <row r="680" spans="1:18" ht="14.25" customHeight="1" x14ac:dyDescent="0.25">
      <c r="A680" s="157" t="s">
        <v>633</v>
      </c>
      <c r="B680" s="71" t="s">
        <v>900</v>
      </c>
      <c r="C680" s="120"/>
      <c r="D680" s="11">
        <v>41.4</v>
      </c>
      <c r="E680" s="226">
        <f t="shared" si="255"/>
        <v>0</v>
      </c>
      <c r="F680" s="227">
        <f t="shared" si="256"/>
        <v>483.09178743961354</v>
      </c>
      <c r="G680" s="226">
        <f t="shared" si="243"/>
        <v>527.42616033755269</v>
      </c>
      <c r="H680" s="12">
        <f t="shared" si="244"/>
        <v>263.71308016877634</v>
      </c>
      <c r="I680" s="16">
        <v>0.87</v>
      </c>
      <c r="J680" s="13">
        <f t="shared" si="257"/>
        <v>0</v>
      </c>
      <c r="K680" s="32">
        <f t="shared" si="258"/>
        <v>4597.7011494252874</v>
      </c>
      <c r="L680" s="70">
        <f t="shared" si="264"/>
        <v>47.586206896551722</v>
      </c>
      <c r="M680" s="14">
        <v>1.5</v>
      </c>
      <c r="N680" s="15">
        <f t="shared" si="259"/>
        <v>0</v>
      </c>
      <c r="O680" s="151">
        <f t="shared" si="260"/>
        <v>933.33333333333337</v>
      </c>
      <c r="P680" s="143">
        <f t="shared" si="261"/>
        <v>27.599999999999998</v>
      </c>
      <c r="Q680" s="11">
        <f t="shared" si="262"/>
        <v>18.96</v>
      </c>
      <c r="R680" s="12">
        <f t="shared" si="263"/>
        <v>0</v>
      </c>
    </row>
    <row r="681" spans="1:18" ht="14.25" customHeight="1" x14ac:dyDescent="0.25">
      <c r="A681" s="157" t="s">
        <v>634</v>
      </c>
      <c r="B681" s="71" t="s">
        <v>900</v>
      </c>
      <c r="C681" s="120"/>
      <c r="D681" s="11">
        <v>41.7</v>
      </c>
      <c r="E681" s="226">
        <f t="shared" si="255"/>
        <v>0</v>
      </c>
      <c r="F681" s="227">
        <f t="shared" si="256"/>
        <v>479.61630695443642</v>
      </c>
      <c r="G681" s="226">
        <f t="shared" si="243"/>
        <v>509.94390617032116</v>
      </c>
      <c r="H681" s="12">
        <f t="shared" si="244"/>
        <v>254.97195308516058</v>
      </c>
      <c r="I681" s="16">
        <v>0.62</v>
      </c>
      <c r="J681" s="13">
        <f t="shared" si="257"/>
        <v>0</v>
      </c>
      <c r="K681" s="32">
        <f t="shared" si="258"/>
        <v>6451.6129032258068</v>
      </c>
      <c r="L681" s="70">
        <f t="shared" si="264"/>
        <v>67.258064516129039</v>
      </c>
      <c r="M681" s="14">
        <v>4.9000000000000004</v>
      </c>
      <c r="N681" s="15">
        <f t="shared" si="259"/>
        <v>0</v>
      </c>
      <c r="O681" s="151">
        <f t="shared" si="260"/>
        <v>285.71428571428567</v>
      </c>
      <c r="P681" s="143">
        <f t="shared" si="261"/>
        <v>8.5102040816326525</v>
      </c>
      <c r="Q681" s="11">
        <f t="shared" si="262"/>
        <v>19.610000000000003</v>
      </c>
      <c r="R681" s="12">
        <f t="shared" si="263"/>
        <v>0</v>
      </c>
    </row>
    <row r="682" spans="1:18" ht="14.25" customHeight="1" x14ac:dyDescent="0.25">
      <c r="A682" s="157" t="s">
        <v>635</v>
      </c>
      <c r="B682" s="71" t="s">
        <v>900</v>
      </c>
      <c r="C682" s="120"/>
      <c r="D682" s="11">
        <v>62.1</v>
      </c>
      <c r="E682" s="226">
        <f t="shared" si="255"/>
        <v>0</v>
      </c>
      <c r="F682" s="227">
        <f t="shared" si="256"/>
        <v>322.06119162640903</v>
      </c>
      <c r="G682" s="226">
        <f t="shared" si="243"/>
        <v>341.41345168999663</v>
      </c>
      <c r="H682" s="12">
        <f t="shared" si="244"/>
        <v>170.70672584499832</v>
      </c>
      <c r="I682" s="16">
        <v>0.88</v>
      </c>
      <c r="J682" s="13">
        <f t="shared" si="257"/>
        <v>0</v>
      </c>
      <c r="K682" s="32">
        <f t="shared" si="258"/>
        <v>4545.454545454545</v>
      </c>
      <c r="L682" s="70">
        <f t="shared" si="264"/>
        <v>70.568181818181813</v>
      </c>
      <c r="M682" s="14">
        <v>1.3</v>
      </c>
      <c r="N682" s="15">
        <f t="shared" si="259"/>
        <v>0</v>
      </c>
      <c r="O682" s="151">
        <f t="shared" si="260"/>
        <v>1076.9230769230769</v>
      </c>
      <c r="P682" s="143">
        <f t="shared" si="261"/>
        <v>47.769230769230766</v>
      </c>
      <c r="Q682" s="11">
        <f t="shared" si="262"/>
        <v>29.29</v>
      </c>
      <c r="R682" s="12">
        <f t="shared" si="263"/>
        <v>0</v>
      </c>
    </row>
    <row r="683" spans="1:18" ht="14.25" customHeight="1" x14ac:dyDescent="0.25">
      <c r="A683" s="157" t="s">
        <v>636</v>
      </c>
      <c r="B683" s="71" t="s">
        <v>900</v>
      </c>
      <c r="C683" s="120"/>
      <c r="D683" s="11">
        <v>72.5</v>
      </c>
      <c r="E683" s="226">
        <f t="shared" si="255"/>
        <v>0</v>
      </c>
      <c r="F683" s="227">
        <f t="shared" si="256"/>
        <v>275.86206896551727</v>
      </c>
      <c r="G683" s="226">
        <f t="shared" si="243"/>
        <v>295.42097488921712</v>
      </c>
      <c r="H683" s="12">
        <f t="shared" si="244"/>
        <v>147.71048744460856</v>
      </c>
      <c r="I683" s="16">
        <v>1.2</v>
      </c>
      <c r="J683" s="13">
        <f t="shared" si="257"/>
        <v>0</v>
      </c>
      <c r="K683" s="32">
        <f t="shared" si="258"/>
        <v>3333.3333333333335</v>
      </c>
      <c r="L683" s="70">
        <f t="shared" si="264"/>
        <v>60.416666666666671</v>
      </c>
      <c r="M683" s="14">
        <v>2.4</v>
      </c>
      <c r="N683" s="15">
        <f t="shared" si="259"/>
        <v>0</v>
      </c>
      <c r="O683" s="151">
        <f t="shared" si="260"/>
        <v>583.33333333333337</v>
      </c>
      <c r="P683" s="143">
        <f t="shared" si="261"/>
        <v>30.208333333333336</v>
      </c>
      <c r="Q683" s="11">
        <f t="shared" si="262"/>
        <v>33.85</v>
      </c>
      <c r="R683" s="12">
        <f t="shared" si="263"/>
        <v>0</v>
      </c>
    </row>
    <row r="684" spans="1:18" ht="14.25" customHeight="1" x14ac:dyDescent="0.25">
      <c r="A684" s="157" t="s">
        <v>637</v>
      </c>
      <c r="B684" s="71" t="s">
        <v>900</v>
      </c>
      <c r="C684" s="120"/>
      <c r="D684" s="11">
        <v>48.1</v>
      </c>
      <c r="E684" s="226">
        <f t="shared" si="255"/>
        <v>0</v>
      </c>
      <c r="F684" s="227">
        <f t="shared" si="256"/>
        <v>415.80041580041581</v>
      </c>
      <c r="G684" s="226">
        <f t="shared" si="243"/>
        <v>438.40420868040331</v>
      </c>
      <c r="H684" s="12">
        <f t="shared" si="244"/>
        <v>219.20210434020166</v>
      </c>
      <c r="I684" s="16">
        <v>0.62</v>
      </c>
      <c r="J684" s="13">
        <f t="shared" si="257"/>
        <v>0</v>
      </c>
      <c r="K684" s="32">
        <f t="shared" si="258"/>
        <v>6451.6129032258068</v>
      </c>
      <c r="L684" s="70">
        <f t="shared" si="264"/>
        <v>77.58064516129032</v>
      </c>
      <c r="M684" s="14">
        <v>1.6</v>
      </c>
      <c r="N684" s="15">
        <f t="shared" si="259"/>
        <v>0</v>
      </c>
      <c r="O684" s="151">
        <f t="shared" si="260"/>
        <v>875</v>
      </c>
      <c r="P684" s="143">
        <f t="shared" si="261"/>
        <v>30.0625</v>
      </c>
      <c r="Q684" s="11">
        <f t="shared" si="262"/>
        <v>22.810000000000002</v>
      </c>
      <c r="R684" s="12">
        <f t="shared" si="263"/>
        <v>0</v>
      </c>
    </row>
    <row r="685" spans="1:18" ht="14.25" customHeight="1" x14ac:dyDescent="0.25">
      <c r="A685" s="157" t="s">
        <v>651</v>
      </c>
      <c r="B685" s="71" t="s">
        <v>900</v>
      </c>
      <c r="C685" s="120"/>
      <c r="D685" s="11">
        <v>64</v>
      </c>
      <c r="E685" s="226">
        <f t="shared" si="255"/>
        <v>0</v>
      </c>
      <c r="F685" s="227">
        <f t="shared" si="256"/>
        <v>312.5</v>
      </c>
      <c r="G685" s="226">
        <f t="shared" si="243"/>
        <v>326.79738562091501</v>
      </c>
      <c r="H685" s="12">
        <f t="shared" si="244"/>
        <v>163.3986928104575</v>
      </c>
      <c r="I685" s="16">
        <v>0.7</v>
      </c>
      <c r="J685" s="13">
        <f t="shared" si="257"/>
        <v>0</v>
      </c>
      <c r="K685" s="32">
        <f t="shared" si="258"/>
        <v>5714.2857142857147</v>
      </c>
      <c r="L685" s="70">
        <f t="shared" si="264"/>
        <v>91.428571428571431</v>
      </c>
      <c r="M685" s="14">
        <v>1.6</v>
      </c>
      <c r="N685" s="15">
        <f t="shared" si="259"/>
        <v>0</v>
      </c>
      <c r="O685" s="151">
        <f t="shared" si="260"/>
        <v>875</v>
      </c>
      <c r="P685" s="143">
        <f t="shared" si="261"/>
        <v>40</v>
      </c>
      <c r="Q685" s="11">
        <f t="shared" si="262"/>
        <v>30.6</v>
      </c>
      <c r="R685" s="12">
        <f t="shared" si="263"/>
        <v>0</v>
      </c>
    </row>
    <row r="686" spans="1:18" ht="14.25" customHeight="1" x14ac:dyDescent="0.25">
      <c r="A686" s="157" t="s">
        <v>668</v>
      </c>
      <c r="B686" s="71" t="s">
        <v>900</v>
      </c>
      <c r="C686" s="120"/>
      <c r="D686" s="11">
        <v>219</v>
      </c>
      <c r="E686" s="226">
        <f t="shared" si="255"/>
        <v>0</v>
      </c>
      <c r="F686" s="227">
        <f t="shared" si="256"/>
        <v>91.324200913242009</v>
      </c>
      <c r="G686" s="226">
        <f t="shared" si="243"/>
        <v>95.147478591817318</v>
      </c>
      <c r="H686" s="12">
        <f t="shared" si="244"/>
        <v>47.573739295908659</v>
      </c>
      <c r="I686" s="16">
        <v>2.2000000000000002</v>
      </c>
      <c r="J686" s="13">
        <f t="shared" si="257"/>
        <v>0</v>
      </c>
      <c r="K686" s="32">
        <f t="shared" si="258"/>
        <v>1818.181818181818</v>
      </c>
      <c r="L686" s="70">
        <f t="shared" si="264"/>
        <v>99.545454545454533</v>
      </c>
      <c r="M686" s="14">
        <v>17.8</v>
      </c>
      <c r="N686" s="15">
        <f t="shared" si="259"/>
        <v>0</v>
      </c>
      <c r="O686" s="151">
        <f t="shared" si="260"/>
        <v>78.651685393258418</v>
      </c>
      <c r="P686" s="143">
        <f t="shared" si="261"/>
        <v>12.303370786516853</v>
      </c>
      <c r="Q686" s="11">
        <f t="shared" si="262"/>
        <v>105.1</v>
      </c>
      <c r="R686" s="12">
        <f t="shared" si="263"/>
        <v>0</v>
      </c>
    </row>
    <row r="687" spans="1:18" ht="14.25" customHeight="1" x14ac:dyDescent="0.25">
      <c r="A687" s="157" t="s">
        <v>667</v>
      </c>
      <c r="B687" s="71" t="s">
        <v>900</v>
      </c>
      <c r="C687" s="120"/>
      <c r="D687" s="11">
        <v>384</v>
      </c>
      <c r="E687" s="226">
        <f t="shared" si="255"/>
        <v>0</v>
      </c>
      <c r="F687" s="227">
        <f t="shared" si="256"/>
        <v>52.083333333333336</v>
      </c>
      <c r="G687" s="226">
        <f t="shared" si="243"/>
        <v>54.704595185995622</v>
      </c>
      <c r="H687" s="12">
        <f t="shared" si="244"/>
        <v>27.352297592997811</v>
      </c>
      <c r="I687" s="16">
        <v>4.5999999999999996</v>
      </c>
      <c r="J687" s="13">
        <f t="shared" si="257"/>
        <v>0</v>
      </c>
      <c r="K687" s="32">
        <f t="shared" si="258"/>
        <v>869.56521739130449</v>
      </c>
      <c r="L687" s="70">
        <f t="shared" si="264"/>
        <v>83.478260869565219</v>
      </c>
      <c r="M687" s="14">
        <v>9</v>
      </c>
      <c r="N687" s="15">
        <f t="shared" si="259"/>
        <v>0</v>
      </c>
      <c r="O687" s="151">
        <f t="shared" si="260"/>
        <v>155.55555555555557</v>
      </c>
      <c r="P687" s="143">
        <f t="shared" si="261"/>
        <v>42.666666666666664</v>
      </c>
      <c r="Q687" s="11">
        <f t="shared" si="262"/>
        <v>182.8</v>
      </c>
      <c r="R687" s="12">
        <f t="shared" si="263"/>
        <v>0</v>
      </c>
    </row>
    <row r="688" spans="1:18" ht="14.25" customHeight="1" x14ac:dyDescent="0.25">
      <c r="A688" s="157" t="s">
        <v>500</v>
      </c>
      <c r="B688" s="71" t="s">
        <v>900</v>
      </c>
      <c r="C688" s="120"/>
      <c r="D688" s="11">
        <v>633</v>
      </c>
      <c r="E688" s="226">
        <f t="shared" si="255"/>
        <v>0</v>
      </c>
      <c r="F688" s="227">
        <f t="shared" si="256"/>
        <v>31.595576619273302</v>
      </c>
      <c r="G688" s="226">
        <f t="shared" si="243"/>
        <v>32.754667540124466</v>
      </c>
      <c r="H688" s="12">
        <f t="shared" si="244"/>
        <v>16.377333770062233</v>
      </c>
      <c r="I688" s="16">
        <v>5.6</v>
      </c>
      <c r="J688" s="13">
        <f t="shared" si="257"/>
        <v>0</v>
      </c>
      <c r="K688" s="32">
        <f t="shared" si="258"/>
        <v>714.28571428571433</v>
      </c>
      <c r="L688" s="70">
        <v>99.9</v>
      </c>
      <c r="M688" s="14">
        <v>13.7</v>
      </c>
      <c r="N688" s="15">
        <f t="shared" si="259"/>
        <v>0</v>
      </c>
      <c r="O688" s="151">
        <f t="shared" si="260"/>
        <v>102.18978102189782</v>
      </c>
      <c r="P688" s="143">
        <f t="shared" si="261"/>
        <v>46.204379562043798</v>
      </c>
      <c r="Q688" s="11">
        <f t="shared" si="262"/>
        <v>305.3</v>
      </c>
      <c r="R688" s="12">
        <f t="shared" si="263"/>
        <v>0</v>
      </c>
    </row>
    <row r="689" spans="1:18" ht="14.25" customHeight="1" x14ac:dyDescent="0.25">
      <c r="A689" s="157" t="s">
        <v>669</v>
      </c>
      <c r="B689" s="71" t="s">
        <v>900</v>
      </c>
      <c r="C689" s="120"/>
      <c r="D689" s="11">
        <v>289</v>
      </c>
      <c r="E689" s="226">
        <f t="shared" si="255"/>
        <v>0</v>
      </c>
      <c r="F689" s="227">
        <f t="shared" si="256"/>
        <v>69.20415224913495</v>
      </c>
      <c r="G689" s="226">
        <f t="shared" si="243"/>
        <v>71.073205401563627</v>
      </c>
      <c r="H689" s="12">
        <f t="shared" si="244"/>
        <v>35.536602700781813</v>
      </c>
      <c r="I689" s="16">
        <v>1.9</v>
      </c>
      <c r="J689" s="13">
        <f t="shared" si="257"/>
        <v>0</v>
      </c>
      <c r="K689" s="32">
        <f t="shared" si="258"/>
        <v>2105.2631578947371</v>
      </c>
      <c r="L689" s="70">
        <v>99.9</v>
      </c>
      <c r="M689" s="14">
        <v>8.6999999999999993</v>
      </c>
      <c r="N689" s="15">
        <f t="shared" si="259"/>
        <v>0</v>
      </c>
      <c r="O689" s="151">
        <f t="shared" si="260"/>
        <v>160.91954022988506</v>
      </c>
      <c r="P689" s="143">
        <f t="shared" si="261"/>
        <v>33.218390804597703</v>
      </c>
      <c r="Q689" s="11">
        <f t="shared" si="262"/>
        <v>140.69999999999999</v>
      </c>
      <c r="R689" s="12">
        <f t="shared" si="263"/>
        <v>0</v>
      </c>
    </row>
    <row r="690" spans="1:18" ht="14.25" customHeight="1" x14ac:dyDescent="0.25">
      <c r="A690" s="157" t="s">
        <v>638</v>
      </c>
      <c r="B690" s="71" t="s">
        <v>900</v>
      </c>
      <c r="C690" s="120"/>
      <c r="D690" s="11">
        <v>36.9</v>
      </c>
      <c r="E690" s="226">
        <f t="shared" si="255"/>
        <v>0</v>
      </c>
      <c r="F690" s="227">
        <f t="shared" si="256"/>
        <v>542.00542005420061</v>
      </c>
      <c r="G690" s="226">
        <f t="shared" si="243"/>
        <v>630.91482649842271</v>
      </c>
      <c r="H690" s="12">
        <f t="shared" si="244"/>
        <v>315.45741324921136</v>
      </c>
      <c r="I690" s="16">
        <v>1.3</v>
      </c>
      <c r="J690" s="13">
        <f t="shared" si="257"/>
        <v>0</v>
      </c>
      <c r="K690" s="32">
        <f t="shared" si="258"/>
        <v>3076.9230769230767</v>
      </c>
      <c r="L690" s="70">
        <f>IF(K690=9999,99.9,D690/I690)</f>
        <v>28.384615384615383</v>
      </c>
      <c r="M690" s="14">
        <v>4.7</v>
      </c>
      <c r="N690" s="15">
        <f t="shared" si="259"/>
        <v>0</v>
      </c>
      <c r="O690" s="151">
        <f t="shared" si="260"/>
        <v>297.87234042553189</v>
      </c>
      <c r="P690" s="143">
        <f t="shared" si="261"/>
        <v>7.8510638297872335</v>
      </c>
      <c r="Q690" s="11">
        <f t="shared" si="262"/>
        <v>15.85</v>
      </c>
      <c r="R690" s="12">
        <f t="shared" si="263"/>
        <v>0</v>
      </c>
    </row>
    <row r="691" spans="1:18" ht="14.25" customHeight="1" x14ac:dyDescent="0.25">
      <c r="A691" s="157" t="s">
        <v>1132</v>
      </c>
      <c r="B691" s="71" t="s">
        <v>900</v>
      </c>
      <c r="C691" s="120"/>
      <c r="D691" s="11">
        <v>32.200000000000003</v>
      </c>
      <c r="E691" s="226">
        <f t="shared" si="255"/>
        <v>0</v>
      </c>
      <c r="F691" s="227">
        <f t="shared" si="256"/>
        <v>621.11801242236015</v>
      </c>
      <c r="G691" s="226">
        <f t="shared" si="243"/>
        <v>690.60773480662988</v>
      </c>
      <c r="H691" s="12">
        <f t="shared" si="244"/>
        <v>345.30386740331494</v>
      </c>
      <c r="I691" s="16">
        <v>0.81</v>
      </c>
      <c r="J691" s="13">
        <f t="shared" si="257"/>
        <v>0</v>
      </c>
      <c r="K691" s="32">
        <f t="shared" si="258"/>
        <v>4938.2716049382716</v>
      </c>
      <c r="L691" s="70">
        <f>IF(K691=9999,99.9,D691/I691)</f>
        <v>39.753086419753089</v>
      </c>
      <c r="M691" s="14">
        <v>1.7</v>
      </c>
      <c r="N691" s="15">
        <f t="shared" si="259"/>
        <v>0</v>
      </c>
      <c r="O691" s="151">
        <f t="shared" si="260"/>
        <v>823.52941176470597</v>
      </c>
      <c r="P691" s="143">
        <f t="shared" si="261"/>
        <v>18.941176470588239</v>
      </c>
      <c r="Q691" s="11">
        <f t="shared" si="262"/>
        <v>14.48</v>
      </c>
      <c r="R691" s="12">
        <f t="shared" si="263"/>
        <v>0</v>
      </c>
    </row>
    <row r="692" spans="1:18" ht="14.25" customHeight="1" x14ac:dyDescent="0.25">
      <c r="A692" s="157" t="s">
        <v>639</v>
      </c>
      <c r="B692" s="71" t="s">
        <v>900</v>
      </c>
      <c r="C692" s="120"/>
      <c r="D692" s="11">
        <v>77.2</v>
      </c>
      <c r="E692" s="226">
        <f t="shared" si="255"/>
        <v>0</v>
      </c>
      <c r="F692" s="227">
        <f t="shared" si="256"/>
        <v>259.06735751295338</v>
      </c>
      <c r="G692" s="226">
        <f t="shared" si="243"/>
        <v>268.67275658248258</v>
      </c>
      <c r="H692" s="12">
        <f t="shared" si="244"/>
        <v>134.33637829124129</v>
      </c>
      <c r="I692" s="16">
        <v>0.69</v>
      </c>
      <c r="J692" s="13">
        <f t="shared" si="257"/>
        <v>0</v>
      </c>
      <c r="K692" s="32">
        <f t="shared" si="258"/>
        <v>5797.101449275362</v>
      </c>
      <c r="L692" s="70">
        <v>99.9</v>
      </c>
      <c r="M692" s="14">
        <v>2.2999999999999998</v>
      </c>
      <c r="N692" s="15">
        <f t="shared" si="259"/>
        <v>0</v>
      </c>
      <c r="O692" s="151">
        <f t="shared" si="260"/>
        <v>608.69565217391312</v>
      </c>
      <c r="P692" s="143">
        <f t="shared" si="261"/>
        <v>33.565217391304351</v>
      </c>
      <c r="Q692" s="11">
        <f t="shared" si="262"/>
        <v>37.22</v>
      </c>
      <c r="R692" s="12">
        <f t="shared" si="263"/>
        <v>0</v>
      </c>
    </row>
    <row r="693" spans="1:18" ht="14.25" customHeight="1" x14ac:dyDescent="0.25">
      <c r="A693" s="157" t="s">
        <v>640</v>
      </c>
      <c r="B693" s="71" t="s">
        <v>900</v>
      </c>
      <c r="C693" s="120"/>
      <c r="D693" s="11">
        <v>45.2</v>
      </c>
      <c r="E693" s="226">
        <f t="shared" si="255"/>
        <v>0</v>
      </c>
      <c r="F693" s="227">
        <f t="shared" si="256"/>
        <v>442.47787610619469</v>
      </c>
      <c r="G693" s="226">
        <f t="shared" si="243"/>
        <v>500</v>
      </c>
      <c r="H693" s="12">
        <f t="shared" si="244"/>
        <v>250</v>
      </c>
      <c r="I693" s="16">
        <v>1.3</v>
      </c>
      <c r="J693" s="13">
        <f t="shared" si="257"/>
        <v>0</v>
      </c>
      <c r="K693" s="32">
        <f t="shared" si="258"/>
        <v>3076.9230769230767</v>
      </c>
      <c r="L693" s="70">
        <f>IF(K693=9999,99.9,D693/I693)</f>
        <v>34.769230769230774</v>
      </c>
      <c r="M693" s="14">
        <v>6.8</v>
      </c>
      <c r="N693" s="15">
        <f t="shared" si="259"/>
        <v>0</v>
      </c>
      <c r="O693" s="151">
        <f t="shared" si="260"/>
        <v>205.88235294117649</v>
      </c>
      <c r="P693" s="143">
        <f t="shared" si="261"/>
        <v>6.6470588235294121</v>
      </c>
      <c r="Q693" s="11">
        <f t="shared" si="262"/>
        <v>20</v>
      </c>
      <c r="R693" s="12">
        <f t="shared" si="263"/>
        <v>0</v>
      </c>
    </row>
    <row r="694" spans="1:18" ht="14.25" customHeight="1" x14ac:dyDescent="0.25">
      <c r="A694" s="157" t="s">
        <v>641</v>
      </c>
      <c r="B694" s="71" t="s">
        <v>900</v>
      </c>
      <c r="C694" s="120"/>
      <c r="D694" s="11">
        <v>32.4</v>
      </c>
      <c r="E694" s="226">
        <f t="shared" si="255"/>
        <v>0</v>
      </c>
      <c r="F694" s="227">
        <f t="shared" si="256"/>
        <v>617.28395061728395</v>
      </c>
      <c r="G694" s="226">
        <f t="shared" si="243"/>
        <v>714.28571428571433</v>
      </c>
      <c r="H694" s="12">
        <f t="shared" si="244"/>
        <v>357.14285714285717</v>
      </c>
      <c r="I694" s="16">
        <v>1.1000000000000001</v>
      </c>
      <c r="J694" s="13">
        <f t="shared" si="257"/>
        <v>0</v>
      </c>
      <c r="K694" s="32">
        <f t="shared" si="258"/>
        <v>3636.363636363636</v>
      </c>
      <c r="L694" s="70">
        <f>IF(K694=9999,99.9,D694/I694)</f>
        <v>29.45454545454545</v>
      </c>
      <c r="M694" s="14">
        <v>3.5</v>
      </c>
      <c r="N694" s="15">
        <f t="shared" si="259"/>
        <v>0</v>
      </c>
      <c r="O694" s="151">
        <f t="shared" si="260"/>
        <v>400</v>
      </c>
      <c r="P694" s="143">
        <f t="shared" si="261"/>
        <v>9.2571428571428562</v>
      </c>
      <c r="Q694" s="11">
        <f t="shared" si="262"/>
        <v>14</v>
      </c>
      <c r="R694" s="12">
        <f t="shared" si="263"/>
        <v>0</v>
      </c>
    </row>
    <row r="695" spans="1:18" ht="14.25" customHeight="1" x14ac:dyDescent="0.25">
      <c r="A695" s="157" t="s">
        <v>642</v>
      </c>
      <c r="B695" s="71" t="s">
        <v>900</v>
      </c>
      <c r="C695" s="120"/>
      <c r="D695" s="11">
        <v>41.6</v>
      </c>
      <c r="E695" s="226">
        <f t="shared" si="255"/>
        <v>0</v>
      </c>
      <c r="F695" s="227">
        <f t="shared" si="256"/>
        <v>480.76923076923077</v>
      </c>
      <c r="G695" s="226">
        <f t="shared" si="243"/>
        <v>524.65897166841546</v>
      </c>
      <c r="H695" s="12">
        <f t="shared" si="244"/>
        <v>262.32948583420773</v>
      </c>
      <c r="I695" s="16">
        <v>0.87</v>
      </c>
      <c r="J695" s="13">
        <f t="shared" si="257"/>
        <v>0</v>
      </c>
      <c r="K695" s="32">
        <f t="shared" si="258"/>
        <v>4597.7011494252874</v>
      </c>
      <c r="L695" s="70">
        <f>IF(K695=9999,99.9,D695/I695)</f>
        <v>47.816091954022987</v>
      </c>
      <c r="M695" s="14">
        <v>5.2</v>
      </c>
      <c r="N695" s="15">
        <f t="shared" si="259"/>
        <v>0</v>
      </c>
      <c r="O695" s="151">
        <f t="shared" si="260"/>
        <v>269.23076923076923</v>
      </c>
      <c r="P695" s="143">
        <f t="shared" si="261"/>
        <v>8</v>
      </c>
      <c r="Q695" s="11">
        <f t="shared" si="262"/>
        <v>19.060000000000002</v>
      </c>
      <c r="R695" s="12">
        <f t="shared" si="263"/>
        <v>0</v>
      </c>
    </row>
    <row r="696" spans="1:18" ht="14.25" customHeight="1" x14ac:dyDescent="0.25">
      <c r="A696" s="157" t="s">
        <v>643</v>
      </c>
      <c r="B696" s="71" t="s">
        <v>900</v>
      </c>
      <c r="C696" s="120"/>
      <c r="D696" s="11">
        <v>65.400000000000006</v>
      </c>
      <c r="E696" s="226">
        <f t="shared" si="255"/>
        <v>0</v>
      </c>
      <c r="F696" s="227">
        <f t="shared" si="256"/>
        <v>305.81039755351679</v>
      </c>
      <c r="G696" s="226">
        <f t="shared" si="243"/>
        <v>332.22591362126246</v>
      </c>
      <c r="H696" s="12">
        <f t="shared" si="244"/>
        <v>166.11295681063123</v>
      </c>
      <c r="I696" s="16">
        <v>1.3</v>
      </c>
      <c r="J696" s="13">
        <f t="shared" si="257"/>
        <v>0</v>
      </c>
      <c r="K696" s="32">
        <f t="shared" si="258"/>
        <v>3076.9230769230767</v>
      </c>
      <c r="L696" s="70">
        <f>IF(K696=9999,99.9,D696/I696)</f>
        <v>50.307692307692314</v>
      </c>
      <c r="M696" s="14">
        <v>2</v>
      </c>
      <c r="N696" s="15">
        <f t="shared" si="259"/>
        <v>0</v>
      </c>
      <c r="O696" s="151">
        <f t="shared" si="260"/>
        <v>700</v>
      </c>
      <c r="P696" s="143">
        <f t="shared" si="261"/>
        <v>32.700000000000003</v>
      </c>
      <c r="Q696" s="11">
        <f t="shared" si="262"/>
        <v>30.1</v>
      </c>
      <c r="R696" s="12">
        <f t="shared" si="263"/>
        <v>0</v>
      </c>
    </row>
    <row r="697" spans="1:18" ht="14.25" customHeight="1" x14ac:dyDescent="0.25">
      <c r="A697" s="157" t="s">
        <v>671</v>
      </c>
      <c r="B697" s="71" t="s">
        <v>900</v>
      </c>
      <c r="C697" s="120"/>
      <c r="D697" s="11">
        <v>272</v>
      </c>
      <c r="E697" s="226">
        <f t="shared" si="255"/>
        <v>0</v>
      </c>
      <c r="F697" s="227">
        <f t="shared" si="256"/>
        <v>73.529411764705884</v>
      </c>
      <c r="G697" s="226">
        <f t="shared" si="243"/>
        <v>77.639751552795019</v>
      </c>
      <c r="H697" s="12">
        <f t="shared" si="244"/>
        <v>38.81987577639751</v>
      </c>
      <c r="I697" s="16">
        <v>3.6</v>
      </c>
      <c r="J697" s="13">
        <f t="shared" si="257"/>
        <v>0</v>
      </c>
      <c r="K697" s="32">
        <f t="shared" si="258"/>
        <v>1111.1111111111111</v>
      </c>
      <c r="L697" s="70">
        <f>IF(K697=9999,99.9,D697/I697)</f>
        <v>75.555555555555557</v>
      </c>
      <c r="M697" s="14">
        <v>12.9</v>
      </c>
      <c r="N697" s="15">
        <f t="shared" si="259"/>
        <v>0</v>
      </c>
      <c r="O697" s="151">
        <f t="shared" si="260"/>
        <v>108.52713178294573</v>
      </c>
      <c r="P697" s="143">
        <f t="shared" si="261"/>
        <v>21.085271317829456</v>
      </c>
      <c r="Q697" s="11">
        <f t="shared" si="262"/>
        <v>128.80000000000001</v>
      </c>
      <c r="R697" s="12">
        <f t="shared" si="263"/>
        <v>0</v>
      </c>
    </row>
    <row r="698" spans="1:18" ht="14.25" customHeight="1" x14ac:dyDescent="0.25">
      <c r="A698" s="157" t="s">
        <v>644</v>
      </c>
      <c r="B698" s="71" t="s">
        <v>900</v>
      </c>
      <c r="C698" s="120"/>
      <c r="D698" s="11">
        <v>74.2</v>
      </c>
      <c r="E698" s="226">
        <f t="shared" si="255"/>
        <v>0</v>
      </c>
      <c r="F698" s="227">
        <f t="shared" si="256"/>
        <v>269.54177897574124</v>
      </c>
      <c r="G698" s="226">
        <f t="shared" si="243"/>
        <v>279.01785714285711</v>
      </c>
      <c r="H698" s="12">
        <f t="shared" si="244"/>
        <v>139.50892857142856</v>
      </c>
      <c r="I698" s="16">
        <v>0.63</v>
      </c>
      <c r="J698" s="13">
        <f t="shared" si="257"/>
        <v>0</v>
      </c>
      <c r="K698" s="32">
        <f t="shared" si="258"/>
        <v>6349.2063492063498</v>
      </c>
      <c r="L698" s="70">
        <v>99.9</v>
      </c>
      <c r="M698" s="14">
        <v>2.5</v>
      </c>
      <c r="N698" s="15">
        <f t="shared" si="259"/>
        <v>0</v>
      </c>
      <c r="O698" s="151">
        <f t="shared" si="260"/>
        <v>560</v>
      </c>
      <c r="P698" s="143">
        <f t="shared" si="261"/>
        <v>29.68</v>
      </c>
      <c r="Q698" s="11">
        <f t="shared" si="262"/>
        <v>35.840000000000003</v>
      </c>
      <c r="R698" s="12">
        <f t="shared" si="263"/>
        <v>0</v>
      </c>
    </row>
    <row r="699" spans="1:18" ht="14.25" customHeight="1" x14ac:dyDescent="0.25">
      <c r="A699" s="157" t="s">
        <v>645</v>
      </c>
      <c r="B699" s="71" t="s">
        <v>900</v>
      </c>
      <c r="C699" s="120"/>
      <c r="D699" s="11">
        <v>51.8</v>
      </c>
      <c r="E699" s="226">
        <f t="shared" si="255"/>
        <v>0</v>
      </c>
      <c r="F699" s="227">
        <f t="shared" si="256"/>
        <v>386.10038610038612</v>
      </c>
      <c r="G699" s="226">
        <f t="shared" si="243"/>
        <v>418.41004184100416</v>
      </c>
      <c r="H699" s="12">
        <f t="shared" si="244"/>
        <v>209.20502092050208</v>
      </c>
      <c r="I699" s="16">
        <v>1</v>
      </c>
      <c r="J699" s="13">
        <f t="shared" si="257"/>
        <v>0</v>
      </c>
      <c r="K699" s="32">
        <f t="shared" si="258"/>
        <v>4000</v>
      </c>
      <c r="L699" s="70">
        <f>IF(K699=9999,99.9,D699/I699)</f>
        <v>51.8</v>
      </c>
      <c r="M699" s="14">
        <v>2.1</v>
      </c>
      <c r="N699" s="15">
        <f t="shared" si="259"/>
        <v>0</v>
      </c>
      <c r="O699" s="151">
        <f t="shared" si="260"/>
        <v>666.66666666666663</v>
      </c>
      <c r="P699" s="143">
        <f t="shared" si="261"/>
        <v>24.666666666666664</v>
      </c>
      <c r="Q699" s="11">
        <f t="shared" si="262"/>
        <v>23.9</v>
      </c>
      <c r="R699" s="12">
        <f t="shared" si="263"/>
        <v>0</v>
      </c>
    </row>
    <row r="700" spans="1:18" ht="14.25" customHeight="1" x14ac:dyDescent="0.25">
      <c r="A700" s="157" t="s">
        <v>646</v>
      </c>
      <c r="B700" s="71" t="s">
        <v>900</v>
      </c>
      <c r="C700" s="120"/>
      <c r="D700" s="11">
        <v>76.7</v>
      </c>
      <c r="E700" s="226">
        <f t="shared" si="255"/>
        <v>0</v>
      </c>
      <c r="F700" s="227">
        <f t="shared" si="256"/>
        <v>260.75619295958279</v>
      </c>
      <c r="G700" s="226">
        <f t="shared" si="243"/>
        <v>273.59781121751024</v>
      </c>
      <c r="H700" s="12">
        <f t="shared" si="244"/>
        <v>136.79890560875512</v>
      </c>
      <c r="I700" s="16">
        <v>0.9</v>
      </c>
      <c r="J700" s="13">
        <f t="shared" si="257"/>
        <v>0</v>
      </c>
      <c r="K700" s="32">
        <f t="shared" si="258"/>
        <v>4444.4444444444443</v>
      </c>
      <c r="L700" s="70">
        <f>IF(K700=9999,99.9,D700/I700)</f>
        <v>85.222222222222229</v>
      </c>
      <c r="M700" s="14">
        <v>1.6</v>
      </c>
      <c r="N700" s="15">
        <f t="shared" si="259"/>
        <v>0</v>
      </c>
      <c r="O700" s="151">
        <f t="shared" si="260"/>
        <v>875</v>
      </c>
      <c r="P700" s="143">
        <f t="shared" si="261"/>
        <v>47.9375</v>
      </c>
      <c r="Q700" s="11">
        <f t="shared" si="262"/>
        <v>36.550000000000004</v>
      </c>
      <c r="R700" s="12">
        <f t="shared" si="263"/>
        <v>0</v>
      </c>
    </row>
    <row r="701" spans="1:18" ht="14.25" customHeight="1" x14ac:dyDescent="0.25">
      <c r="A701" s="157" t="s">
        <v>1133</v>
      </c>
      <c r="B701" s="71" t="s">
        <v>900</v>
      </c>
      <c r="C701" s="120"/>
      <c r="D701" s="11">
        <v>17</v>
      </c>
      <c r="E701" s="226">
        <f t="shared" si="255"/>
        <v>0</v>
      </c>
      <c r="F701" s="227" t="str">
        <f t="shared" si="256"/>
        <v/>
      </c>
      <c r="G701" s="226" t="str">
        <f t="shared" si="243"/>
        <v/>
      </c>
      <c r="H701" s="12">
        <f t="shared" si="244"/>
        <v>666.66666666666674</v>
      </c>
      <c r="I701" s="16">
        <v>0.5</v>
      </c>
      <c r="J701" s="13">
        <f t="shared" si="257"/>
        <v>0</v>
      </c>
      <c r="K701" s="32">
        <f t="shared" si="258"/>
        <v>8000</v>
      </c>
      <c r="L701" s="70">
        <f>IF(K701=9999,99.9,D701/I701)</f>
        <v>34</v>
      </c>
      <c r="M701" s="14">
        <v>2.8</v>
      </c>
      <c r="N701" s="15">
        <f t="shared" si="259"/>
        <v>0</v>
      </c>
      <c r="O701" s="151">
        <f t="shared" si="260"/>
        <v>500</v>
      </c>
      <c r="P701" s="143">
        <f t="shared" si="261"/>
        <v>6.0714285714285721</v>
      </c>
      <c r="Q701" s="11">
        <f t="shared" si="262"/>
        <v>7.5</v>
      </c>
      <c r="R701" s="12">
        <f t="shared" si="263"/>
        <v>0</v>
      </c>
    </row>
    <row r="702" spans="1:18" ht="14.25" customHeight="1" x14ac:dyDescent="0.25">
      <c r="A702" s="157" t="s">
        <v>647</v>
      </c>
      <c r="B702" s="71" t="s">
        <v>900</v>
      </c>
      <c r="C702" s="120"/>
      <c r="D702" s="11">
        <v>27.7</v>
      </c>
      <c r="E702" s="226">
        <f t="shared" si="255"/>
        <v>0</v>
      </c>
      <c r="F702" s="227">
        <f t="shared" si="256"/>
        <v>722.02166064981952</v>
      </c>
      <c r="G702" s="226">
        <f t="shared" si="243"/>
        <v>801.92461908580606</v>
      </c>
      <c r="H702" s="12">
        <f t="shared" si="244"/>
        <v>400.96230954290303</v>
      </c>
      <c r="I702" s="16">
        <v>0.69</v>
      </c>
      <c r="J702" s="13">
        <f t="shared" si="257"/>
        <v>0</v>
      </c>
      <c r="K702" s="32">
        <f t="shared" si="258"/>
        <v>5797.101449275362</v>
      </c>
      <c r="L702" s="70">
        <f>IF(K702=9999,99.9,D702/I702)</f>
        <v>40.144927536231883</v>
      </c>
      <c r="M702" s="14">
        <v>4.7</v>
      </c>
      <c r="N702" s="15">
        <f t="shared" si="259"/>
        <v>0</v>
      </c>
      <c r="O702" s="151">
        <f t="shared" si="260"/>
        <v>297.87234042553189</v>
      </c>
      <c r="P702" s="143">
        <f t="shared" si="261"/>
        <v>5.8936170212765955</v>
      </c>
      <c r="Q702" s="11">
        <f t="shared" si="262"/>
        <v>12.469999999999999</v>
      </c>
      <c r="R702" s="12">
        <f t="shared" si="263"/>
        <v>0</v>
      </c>
    </row>
    <row r="703" spans="1:18" ht="14.25" customHeight="1" x14ac:dyDescent="0.25">
      <c r="A703" s="157" t="s">
        <v>501</v>
      </c>
      <c r="B703" s="71" t="s">
        <v>900</v>
      </c>
      <c r="C703" s="120"/>
      <c r="D703" s="11">
        <v>68.599999999999994</v>
      </c>
      <c r="E703" s="226">
        <f t="shared" si="255"/>
        <v>0</v>
      </c>
      <c r="F703" s="227">
        <f t="shared" si="256"/>
        <v>291.54518950437318</v>
      </c>
      <c r="G703" s="226">
        <f t="shared" si="243"/>
        <v>302.48033877797951</v>
      </c>
      <c r="H703" s="12">
        <f t="shared" si="244"/>
        <v>151.24016938898976</v>
      </c>
      <c r="I703" s="16">
        <v>0.62</v>
      </c>
      <c r="J703" s="13">
        <f t="shared" si="257"/>
        <v>0</v>
      </c>
      <c r="K703" s="32">
        <f t="shared" si="258"/>
        <v>6451.6129032258068</v>
      </c>
      <c r="L703" s="70">
        <v>99.9</v>
      </c>
      <c r="M703" s="14">
        <v>1</v>
      </c>
      <c r="N703" s="15">
        <f t="shared" si="259"/>
        <v>0</v>
      </c>
      <c r="O703" s="151">
        <f t="shared" si="260"/>
        <v>1400</v>
      </c>
      <c r="P703" s="143">
        <f t="shared" si="261"/>
        <v>68.599999999999994</v>
      </c>
      <c r="Q703" s="11">
        <f t="shared" si="262"/>
        <v>33.059999999999995</v>
      </c>
      <c r="R703" s="12">
        <f t="shared" si="263"/>
        <v>0</v>
      </c>
    </row>
    <row r="704" spans="1:18" ht="14.25" customHeight="1" x14ac:dyDescent="0.25">
      <c r="A704" s="157" t="s">
        <v>502</v>
      </c>
      <c r="B704" s="71" t="s">
        <v>900</v>
      </c>
      <c r="C704" s="120"/>
      <c r="D704" s="11">
        <v>53.5</v>
      </c>
      <c r="E704" s="226">
        <f t="shared" si="255"/>
        <v>0</v>
      </c>
      <c r="F704" s="227">
        <f t="shared" si="256"/>
        <v>373.8317757009346</v>
      </c>
      <c r="G704" s="226">
        <f t="shared" si="243"/>
        <v>394.47731755424059</v>
      </c>
      <c r="H704" s="12">
        <f t="shared" si="244"/>
        <v>197.23865877712029</v>
      </c>
      <c r="I704" s="16">
        <v>0.7</v>
      </c>
      <c r="J704" s="13">
        <f t="shared" ref="J704:J729" si="265">I704*($C704/100)</f>
        <v>0</v>
      </c>
      <c r="K704" s="32">
        <f t="shared" ref="K704:K729" si="266">IF(I704=0,"",IF(((((40-$I$2)/I704)*100))&gt;9999,9999,(((40-$I$2)/I704)*100)))</f>
        <v>5714.2857142857147</v>
      </c>
      <c r="L704" s="70">
        <f t="shared" ref="L704:L712" si="267">IF(K704=9999,99.9,D704/I704)</f>
        <v>76.428571428571431</v>
      </c>
      <c r="M704" s="14">
        <v>1</v>
      </c>
      <c r="N704" s="15">
        <f t="shared" ref="N704:N729" si="268">M704*($C704/100)</f>
        <v>0</v>
      </c>
      <c r="O704" s="151">
        <f t="shared" ref="O704:O729" si="269">IF(M704=0,"",IF(((((14-$M$2)/M704)*100))&gt;9999,"",(((14-$M$2)/M704)*100)))</f>
        <v>1400</v>
      </c>
      <c r="P704" s="143">
        <f t="shared" ref="P704:P729" si="270">IF(O704="","",D704/M704)</f>
        <v>53.5</v>
      </c>
      <c r="Q704" s="11">
        <f t="shared" ref="Q704:Q729" si="271">(D704-(I704*4))/2</f>
        <v>25.35</v>
      </c>
      <c r="R704" s="12">
        <f t="shared" ref="R704:R729" si="272">(E704-(J704*4))/2</f>
        <v>0</v>
      </c>
    </row>
    <row r="705" spans="1:18" ht="14.25" customHeight="1" x14ac:dyDescent="0.25">
      <c r="A705" s="157" t="s">
        <v>1134</v>
      </c>
      <c r="B705" s="71" t="s">
        <v>900</v>
      </c>
      <c r="C705" s="120"/>
      <c r="D705" s="11">
        <v>44.7</v>
      </c>
      <c r="E705" s="226">
        <f t="shared" si="255"/>
        <v>0</v>
      </c>
      <c r="F705" s="227">
        <f t="shared" si="256"/>
        <v>447.42729306487695</v>
      </c>
      <c r="G705" s="226">
        <f t="shared" si="243"/>
        <v>474.15836889521097</v>
      </c>
      <c r="H705" s="12">
        <f t="shared" si="244"/>
        <v>237.07918444760548</v>
      </c>
      <c r="I705" s="16">
        <v>0.63</v>
      </c>
      <c r="J705" s="13">
        <f t="shared" si="265"/>
        <v>0</v>
      </c>
      <c r="K705" s="32">
        <f t="shared" si="266"/>
        <v>6349.2063492063498</v>
      </c>
      <c r="L705" s="70">
        <f t="shared" si="267"/>
        <v>70.952380952380963</v>
      </c>
      <c r="M705" s="14">
        <v>1.8</v>
      </c>
      <c r="N705" s="15">
        <f t="shared" si="268"/>
        <v>0</v>
      </c>
      <c r="O705" s="151">
        <f t="shared" si="269"/>
        <v>777.77777777777771</v>
      </c>
      <c r="P705" s="143">
        <f t="shared" si="270"/>
        <v>24.833333333333336</v>
      </c>
      <c r="Q705" s="11">
        <f t="shared" si="271"/>
        <v>21.09</v>
      </c>
      <c r="R705" s="12">
        <f t="shared" si="272"/>
        <v>0</v>
      </c>
    </row>
    <row r="706" spans="1:18" ht="14.25" customHeight="1" x14ac:dyDescent="0.25">
      <c r="A706" s="157" t="s">
        <v>648</v>
      </c>
      <c r="B706" s="71" t="s">
        <v>900</v>
      </c>
      <c r="C706" s="120"/>
      <c r="D706" s="11">
        <v>61.1</v>
      </c>
      <c r="E706" s="226">
        <f t="shared" si="255"/>
        <v>0</v>
      </c>
      <c r="F706" s="227">
        <f t="shared" si="256"/>
        <v>327.33224222585926</v>
      </c>
      <c r="G706" s="226">
        <f t="shared" si="243"/>
        <v>341.18048447628792</v>
      </c>
      <c r="H706" s="12">
        <f t="shared" si="244"/>
        <v>170.59024223814396</v>
      </c>
      <c r="I706" s="16">
        <v>0.62</v>
      </c>
      <c r="J706" s="13">
        <f t="shared" si="265"/>
        <v>0</v>
      </c>
      <c r="K706" s="32">
        <f t="shared" si="266"/>
        <v>6451.6129032258068</v>
      </c>
      <c r="L706" s="70">
        <f t="shared" si="267"/>
        <v>98.548387096774192</v>
      </c>
      <c r="M706" s="14">
        <v>1.7</v>
      </c>
      <c r="N706" s="15">
        <f t="shared" si="268"/>
        <v>0</v>
      </c>
      <c r="O706" s="151">
        <f t="shared" si="269"/>
        <v>823.52941176470597</v>
      </c>
      <c r="P706" s="143">
        <f t="shared" si="270"/>
        <v>35.941176470588239</v>
      </c>
      <c r="Q706" s="11">
        <f t="shared" si="271"/>
        <v>29.310000000000002</v>
      </c>
      <c r="R706" s="12">
        <f t="shared" si="272"/>
        <v>0</v>
      </c>
    </row>
    <row r="707" spans="1:18" ht="14.25" customHeight="1" x14ac:dyDescent="0.25">
      <c r="A707" s="157" t="s">
        <v>1135</v>
      </c>
      <c r="B707" s="71" t="s">
        <v>900</v>
      </c>
      <c r="C707" s="120"/>
      <c r="D707" s="11">
        <v>54.1</v>
      </c>
      <c r="E707" s="226">
        <f t="shared" si="255"/>
        <v>0</v>
      </c>
      <c r="F707" s="227">
        <f t="shared" si="256"/>
        <v>369.68576709796668</v>
      </c>
      <c r="G707" s="226">
        <f t="shared" si="243"/>
        <v>378.35792659856224</v>
      </c>
      <c r="H707" s="12">
        <f t="shared" si="244"/>
        <v>189.17896329928112</v>
      </c>
      <c r="I707" s="16">
        <v>0.31</v>
      </c>
      <c r="J707" s="13">
        <f t="shared" si="265"/>
        <v>0</v>
      </c>
      <c r="K707" s="32">
        <f t="shared" si="266"/>
        <v>9999</v>
      </c>
      <c r="L707" s="70">
        <f t="shared" si="267"/>
        <v>99.9</v>
      </c>
      <c r="M707" s="14">
        <v>2</v>
      </c>
      <c r="N707" s="15">
        <f t="shared" si="268"/>
        <v>0</v>
      </c>
      <c r="O707" s="151">
        <f t="shared" si="269"/>
        <v>700</v>
      </c>
      <c r="P707" s="143">
        <f t="shared" si="270"/>
        <v>27.05</v>
      </c>
      <c r="Q707" s="11">
        <f t="shared" si="271"/>
        <v>26.43</v>
      </c>
      <c r="R707" s="12">
        <f t="shared" si="272"/>
        <v>0</v>
      </c>
    </row>
    <row r="708" spans="1:18" ht="14.25" customHeight="1" x14ac:dyDescent="0.25">
      <c r="A708" s="157" t="s">
        <v>649</v>
      </c>
      <c r="B708" s="71" t="s">
        <v>900</v>
      </c>
      <c r="C708" s="120"/>
      <c r="D708" s="11">
        <v>54</v>
      </c>
      <c r="E708" s="226">
        <f t="shared" si="255"/>
        <v>0</v>
      </c>
      <c r="F708" s="227">
        <f t="shared" si="256"/>
        <v>370.37037037037038</v>
      </c>
      <c r="G708" s="226">
        <f t="shared" si="243"/>
        <v>450.45045045045049</v>
      </c>
      <c r="H708" s="12">
        <f t="shared" si="244"/>
        <v>225.22522522522524</v>
      </c>
      <c r="I708" s="16">
        <v>2.4</v>
      </c>
      <c r="J708" s="13">
        <f t="shared" si="265"/>
        <v>0</v>
      </c>
      <c r="K708" s="32">
        <f t="shared" si="266"/>
        <v>1666.6666666666667</v>
      </c>
      <c r="L708" s="70">
        <f t="shared" si="267"/>
        <v>22.5</v>
      </c>
      <c r="M708" s="14">
        <v>1.4</v>
      </c>
      <c r="N708" s="15">
        <f t="shared" si="268"/>
        <v>0</v>
      </c>
      <c r="O708" s="151">
        <f t="shared" si="269"/>
        <v>1000</v>
      </c>
      <c r="P708" s="143">
        <f t="shared" si="270"/>
        <v>38.571428571428577</v>
      </c>
      <c r="Q708" s="11">
        <f t="shared" si="271"/>
        <v>22.2</v>
      </c>
      <c r="R708" s="12">
        <f t="shared" si="272"/>
        <v>0</v>
      </c>
    </row>
    <row r="709" spans="1:18" ht="14.25" customHeight="1" x14ac:dyDescent="0.25">
      <c r="A709" s="157" t="s">
        <v>503</v>
      </c>
      <c r="B709" s="71" t="s">
        <v>900</v>
      </c>
      <c r="C709" s="120"/>
      <c r="D709" s="11">
        <v>58.6</v>
      </c>
      <c r="E709" s="226">
        <f t="shared" si="255"/>
        <v>0</v>
      </c>
      <c r="F709" s="227">
        <f t="shared" si="256"/>
        <v>341.29692832764505</v>
      </c>
      <c r="G709" s="226">
        <f t="shared" si="243"/>
        <v>350.38542396636302</v>
      </c>
      <c r="H709" s="12">
        <f t="shared" si="244"/>
        <v>175.19271198318151</v>
      </c>
      <c r="I709" s="16">
        <v>0.38</v>
      </c>
      <c r="J709" s="13">
        <f t="shared" si="265"/>
        <v>0</v>
      </c>
      <c r="K709" s="32">
        <f t="shared" si="266"/>
        <v>9999</v>
      </c>
      <c r="L709" s="70">
        <f t="shared" si="267"/>
        <v>99.9</v>
      </c>
      <c r="M709" s="14">
        <v>0</v>
      </c>
      <c r="N709" s="15">
        <f t="shared" si="268"/>
        <v>0</v>
      </c>
      <c r="O709" s="151" t="str">
        <f t="shared" si="269"/>
        <v/>
      </c>
      <c r="P709" s="143" t="str">
        <f t="shared" si="270"/>
        <v/>
      </c>
      <c r="Q709" s="11">
        <f t="shared" si="271"/>
        <v>28.54</v>
      </c>
      <c r="R709" s="12">
        <f t="shared" si="272"/>
        <v>0</v>
      </c>
    </row>
    <row r="710" spans="1:18" ht="14.25" customHeight="1" x14ac:dyDescent="0.25">
      <c r="A710" s="157" t="s">
        <v>670</v>
      </c>
      <c r="B710" s="71" t="s">
        <v>900</v>
      </c>
      <c r="C710" s="120"/>
      <c r="D710" s="11">
        <v>257</v>
      </c>
      <c r="E710" s="226">
        <f t="shared" si="255"/>
        <v>0</v>
      </c>
      <c r="F710" s="227">
        <f t="shared" si="256"/>
        <v>77.821011673151759</v>
      </c>
      <c r="G710" s="226">
        <f t="shared" si="243"/>
        <v>81.632653061224488</v>
      </c>
      <c r="H710" s="12">
        <f t="shared" si="244"/>
        <v>40.816326530612244</v>
      </c>
      <c r="I710" s="16">
        <v>3</v>
      </c>
      <c r="J710" s="13">
        <f t="shared" si="265"/>
        <v>0</v>
      </c>
      <c r="K710" s="32">
        <f t="shared" si="266"/>
        <v>1333.3333333333335</v>
      </c>
      <c r="L710" s="70">
        <f t="shared" si="267"/>
        <v>85.666666666666671</v>
      </c>
      <c r="M710" s="14">
        <v>12.8</v>
      </c>
      <c r="N710" s="15">
        <f t="shared" si="268"/>
        <v>0</v>
      </c>
      <c r="O710" s="151">
        <f t="shared" si="269"/>
        <v>109.375</v>
      </c>
      <c r="P710" s="143">
        <f t="shared" si="270"/>
        <v>20.078125</v>
      </c>
      <c r="Q710" s="11">
        <f t="shared" si="271"/>
        <v>122.5</v>
      </c>
      <c r="R710" s="12">
        <f t="shared" si="272"/>
        <v>0</v>
      </c>
    </row>
    <row r="711" spans="1:18" ht="14.25" customHeight="1" x14ac:dyDescent="0.25">
      <c r="A711" s="157" t="s">
        <v>650</v>
      </c>
      <c r="B711" s="71" t="s">
        <v>900</v>
      </c>
      <c r="C711" s="120"/>
      <c r="D711" s="11">
        <v>50.8</v>
      </c>
      <c r="E711" s="226">
        <f t="shared" si="255"/>
        <v>0</v>
      </c>
      <c r="F711" s="227">
        <f t="shared" si="256"/>
        <v>393.70078740157481</v>
      </c>
      <c r="G711" s="226">
        <f t="shared" si="243"/>
        <v>427.35042735042737</v>
      </c>
      <c r="H711" s="12">
        <f t="shared" si="244"/>
        <v>213.67521367521368</v>
      </c>
      <c r="I711" s="16">
        <v>1</v>
      </c>
      <c r="J711" s="13">
        <f t="shared" si="265"/>
        <v>0</v>
      </c>
      <c r="K711" s="32">
        <f t="shared" si="266"/>
        <v>4000</v>
      </c>
      <c r="L711" s="70">
        <f t="shared" si="267"/>
        <v>50.8</v>
      </c>
      <c r="M711" s="14">
        <v>1.9</v>
      </c>
      <c r="N711" s="15">
        <f t="shared" si="268"/>
        <v>0</v>
      </c>
      <c r="O711" s="151">
        <f t="shared" si="269"/>
        <v>736.84210526315792</v>
      </c>
      <c r="P711" s="143">
        <f t="shared" si="270"/>
        <v>26.736842105263158</v>
      </c>
      <c r="Q711" s="11">
        <f t="shared" si="271"/>
        <v>23.4</v>
      </c>
      <c r="R711" s="12">
        <f t="shared" si="272"/>
        <v>0</v>
      </c>
    </row>
    <row r="712" spans="1:18" ht="14.25" customHeight="1" x14ac:dyDescent="0.25">
      <c r="A712" s="157" t="s">
        <v>1138</v>
      </c>
      <c r="B712" s="71" t="s">
        <v>900</v>
      </c>
      <c r="C712" s="120"/>
      <c r="D712" s="11">
        <v>55.4</v>
      </c>
      <c r="E712" s="226">
        <f t="shared" si="255"/>
        <v>0</v>
      </c>
      <c r="F712" s="227">
        <f t="shared" si="256"/>
        <v>361.01083032490976</v>
      </c>
      <c r="G712" s="226">
        <f t="shared" si="243"/>
        <v>385.20801232665639</v>
      </c>
      <c r="H712" s="12">
        <f t="shared" si="244"/>
        <v>192.60400616332819</v>
      </c>
      <c r="I712" s="16">
        <v>0.87</v>
      </c>
      <c r="J712" s="13">
        <f t="shared" si="265"/>
        <v>0</v>
      </c>
      <c r="K712" s="32">
        <f t="shared" si="266"/>
        <v>4597.7011494252874</v>
      </c>
      <c r="L712" s="70">
        <f t="shared" si="267"/>
        <v>63.678160919540225</v>
      </c>
      <c r="M712" s="14">
        <v>0.73</v>
      </c>
      <c r="N712" s="15">
        <f t="shared" si="268"/>
        <v>0</v>
      </c>
      <c r="O712" s="151">
        <f t="shared" si="269"/>
        <v>1917.8082191780825</v>
      </c>
      <c r="P712" s="143">
        <f t="shared" si="270"/>
        <v>75.890410958904113</v>
      </c>
      <c r="Q712" s="11">
        <f t="shared" si="271"/>
        <v>25.96</v>
      </c>
      <c r="R712" s="12">
        <f t="shared" si="272"/>
        <v>0</v>
      </c>
    </row>
    <row r="713" spans="1:18" ht="14.25" customHeight="1" x14ac:dyDescent="0.25">
      <c r="A713" s="157" t="s">
        <v>652</v>
      </c>
      <c r="B713" s="71" t="s">
        <v>900</v>
      </c>
      <c r="C713" s="120"/>
      <c r="D713" s="11">
        <v>47.3</v>
      </c>
      <c r="E713" s="226">
        <f t="shared" si="255"/>
        <v>0</v>
      </c>
      <c r="F713" s="227">
        <f t="shared" si="256"/>
        <v>422.83298097251583</v>
      </c>
      <c r="G713" s="226">
        <f t="shared" si="243"/>
        <v>439.17435221783052</v>
      </c>
      <c r="H713" s="12">
        <f t="shared" si="244"/>
        <v>219.58717610891526</v>
      </c>
      <c r="I713" s="16">
        <v>0.44</v>
      </c>
      <c r="J713" s="13">
        <f t="shared" si="265"/>
        <v>0</v>
      </c>
      <c r="K713" s="32">
        <f t="shared" si="266"/>
        <v>9090.9090909090901</v>
      </c>
      <c r="L713" s="70">
        <v>99.9</v>
      </c>
      <c r="M713" s="14">
        <v>5.9</v>
      </c>
      <c r="N713" s="15">
        <f t="shared" si="268"/>
        <v>0</v>
      </c>
      <c r="O713" s="151">
        <f t="shared" si="269"/>
        <v>237.28813559322032</v>
      </c>
      <c r="P713" s="143">
        <f t="shared" si="270"/>
        <v>8.0169491525423719</v>
      </c>
      <c r="Q713" s="11">
        <f t="shared" si="271"/>
        <v>22.77</v>
      </c>
      <c r="R713" s="12">
        <f t="shared" si="272"/>
        <v>0</v>
      </c>
    </row>
    <row r="714" spans="1:18" ht="14.25" customHeight="1" x14ac:dyDescent="0.25">
      <c r="A714" s="157" t="s">
        <v>653</v>
      </c>
      <c r="B714" s="71" t="s">
        <v>900</v>
      </c>
      <c r="C714" s="120"/>
      <c r="D714" s="11">
        <v>45</v>
      </c>
      <c r="E714" s="226">
        <f t="shared" si="255"/>
        <v>0</v>
      </c>
      <c r="F714" s="227">
        <f t="shared" si="256"/>
        <v>444.44444444444446</v>
      </c>
      <c r="G714" s="226">
        <f t="shared" ref="G714:G777" si="273">IF(D714=0,"",IF((IF($G$2&gt;=200,0,(((200-$G$2)/($D714-($I714*4))*100))))&gt;999,"",IF($G$2&gt;=200,0,(((200-$G$2)/($D714-($I714*4))*100)))))</f>
        <v>497.51243781094524</v>
      </c>
      <c r="H714" s="12">
        <f t="shared" ref="H714:H777" si="274">IF(D714=0,"",IF((IF($G$2&gt;=100,0,(((100-$G$2)/($D714-($I714*4))*100))))&gt;999,"",IF($G$2&gt;=100,0,(((100-$G$2)/($D714-($I714*4))*100)))))</f>
        <v>248.75621890547262</v>
      </c>
      <c r="I714" s="16">
        <v>1.2</v>
      </c>
      <c r="J714" s="13">
        <f t="shared" si="265"/>
        <v>0</v>
      </c>
      <c r="K714" s="32">
        <f t="shared" si="266"/>
        <v>3333.3333333333335</v>
      </c>
      <c r="L714" s="70">
        <f>IF(K714=9999,99.9,D714/I714)</f>
        <v>37.5</v>
      </c>
      <c r="M714" s="14">
        <v>3.2</v>
      </c>
      <c r="N714" s="15">
        <f t="shared" si="268"/>
        <v>0</v>
      </c>
      <c r="O714" s="151">
        <f t="shared" si="269"/>
        <v>437.5</v>
      </c>
      <c r="P714" s="143">
        <f t="shared" si="270"/>
        <v>14.0625</v>
      </c>
      <c r="Q714" s="11">
        <f t="shared" si="271"/>
        <v>20.100000000000001</v>
      </c>
      <c r="R714" s="12">
        <f t="shared" si="272"/>
        <v>0</v>
      </c>
    </row>
    <row r="715" spans="1:18" ht="14.25" customHeight="1" x14ac:dyDescent="0.25">
      <c r="A715" s="157" t="s">
        <v>1136</v>
      </c>
      <c r="B715" s="71" t="s">
        <v>900</v>
      </c>
      <c r="C715" s="120"/>
      <c r="D715" s="11">
        <v>45.5</v>
      </c>
      <c r="E715" s="226">
        <f t="shared" si="255"/>
        <v>0</v>
      </c>
      <c r="F715" s="227">
        <f t="shared" si="256"/>
        <v>439.56043956043959</v>
      </c>
      <c r="G715" s="226">
        <f t="shared" si="273"/>
        <v>475.96382674916703</v>
      </c>
      <c r="H715" s="12">
        <f t="shared" si="274"/>
        <v>237.98191337458351</v>
      </c>
      <c r="I715" s="16">
        <v>0.87</v>
      </c>
      <c r="J715" s="13">
        <f t="shared" si="265"/>
        <v>0</v>
      </c>
      <c r="K715" s="32">
        <f t="shared" si="266"/>
        <v>4597.7011494252874</v>
      </c>
      <c r="L715" s="70">
        <f>IF(K715=9999,99.9,D715/I715)</f>
        <v>52.298850574712645</v>
      </c>
      <c r="M715" s="14">
        <v>2.2999999999999998</v>
      </c>
      <c r="N715" s="15">
        <f t="shared" si="268"/>
        <v>0</v>
      </c>
      <c r="O715" s="151">
        <f t="shared" si="269"/>
        <v>608.69565217391312</v>
      </c>
      <c r="P715" s="143">
        <f t="shared" si="270"/>
        <v>19.782608695652176</v>
      </c>
      <c r="Q715" s="11">
        <f t="shared" si="271"/>
        <v>21.01</v>
      </c>
      <c r="R715" s="12">
        <f t="shared" si="272"/>
        <v>0</v>
      </c>
    </row>
    <row r="716" spans="1:18" ht="14.25" customHeight="1" x14ac:dyDescent="0.25">
      <c r="A716" s="157" t="s">
        <v>654</v>
      </c>
      <c r="B716" s="71" t="s">
        <v>900</v>
      </c>
      <c r="C716" s="120"/>
      <c r="D716" s="11">
        <v>49.7</v>
      </c>
      <c r="E716" s="226">
        <f t="shared" si="255"/>
        <v>0</v>
      </c>
      <c r="F716" s="227">
        <f t="shared" si="256"/>
        <v>402.41448692152915</v>
      </c>
      <c r="G716" s="226">
        <f t="shared" si="273"/>
        <v>433.83947939262475</v>
      </c>
      <c r="H716" s="12">
        <f t="shared" si="274"/>
        <v>216.91973969631238</v>
      </c>
      <c r="I716" s="16">
        <v>0.9</v>
      </c>
      <c r="J716" s="13">
        <f t="shared" si="265"/>
        <v>0</v>
      </c>
      <c r="K716" s="32">
        <f t="shared" si="266"/>
        <v>4444.4444444444443</v>
      </c>
      <c r="L716" s="70">
        <f>IF(K716=9999,99.9,D716/I716)</f>
        <v>55.222222222222221</v>
      </c>
      <c r="M716" s="14">
        <v>2.2000000000000002</v>
      </c>
      <c r="N716" s="15">
        <f t="shared" si="268"/>
        <v>0</v>
      </c>
      <c r="O716" s="151">
        <f t="shared" si="269"/>
        <v>636.36363636363637</v>
      </c>
      <c r="P716" s="143">
        <f t="shared" si="270"/>
        <v>22.59090909090909</v>
      </c>
      <c r="Q716" s="11">
        <f t="shared" si="271"/>
        <v>23.05</v>
      </c>
      <c r="R716" s="12">
        <f t="shared" si="272"/>
        <v>0</v>
      </c>
    </row>
    <row r="717" spans="1:18" ht="14.25" customHeight="1" x14ac:dyDescent="0.25">
      <c r="A717" s="157" t="s">
        <v>1137</v>
      </c>
      <c r="B717" s="71" t="s">
        <v>900</v>
      </c>
      <c r="C717" s="120"/>
      <c r="D717" s="11">
        <v>42.6</v>
      </c>
      <c r="E717" s="226">
        <f t="shared" si="255"/>
        <v>0</v>
      </c>
      <c r="F717" s="227">
        <f t="shared" si="256"/>
        <v>469.48356807511738</v>
      </c>
      <c r="G717" s="226">
        <f t="shared" si="273"/>
        <v>495.54013875123883</v>
      </c>
      <c r="H717" s="12">
        <f t="shared" si="274"/>
        <v>247.77006937561941</v>
      </c>
      <c r="I717" s="16">
        <v>0.56000000000000005</v>
      </c>
      <c r="J717" s="13">
        <f t="shared" si="265"/>
        <v>0</v>
      </c>
      <c r="K717" s="32">
        <f t="shared" si="266"/>
        <v>7142.8571428571413</v>
      </c>
      <c r="L717" s="70">
        <f>IF(K717=9999,99.9,D717/I717)</f>
        <v>76.071428571428569</v>
      </c>
      <c r="M717" s="14">
        <v>2.1</v>
      </c>
      <c r="N717" s="15">
        <f t="shared" si="268"/>
        <v>0</v>
      </c>
      <c r="O717" s="151">
        <f t="shared" si="269"/>
        <v>666.66666666666663</v>
      </c>
      <c r="P717" s="143">
        <f t="shared" si="270"/>
        <v>20.285714285714285</v>
      </c>
      <c r="Q717" s="11">
        <f t="shared" si="271"/>
        <v>20.18</v>
      </c>
      <c r="R717" s="12">
        <f t="shared" si="272"/>
        <v>0</v>
      </c>
    </row>
    <row r="718" spans="1:18" ht="14.25" customHeight="1" x14ac:dyDescent="0.25">
      <c r="A718" s="157" t="s">
        <v>359</v>
      </c>
      <c r="B718" s="71" t="s">
        <v>900</v>
      </c>
      <c r="C718" s="120"/>
      <c r="D718" s="11">
        <v>35</v>
      </c>
      <c r="E718" s="226">
        <f t="shared" si="255"/>
        <v>0</v>
      </c>
      <c r="F718" s="227">
        <f t="shared" si="256"/>
        <v>571.42857142857144</v>
      </c>
      <c r="G718" s="226">
        <f t="shared" si="273"/>
        <v>606.06060606060601</v>
      </c>
      <c r="H718" s="12">
        <f t="shared" si="274"/>
        <v>303.030303030303</v>
      </c>
      <c r="I718" s="16">
        <v>0.5</v>
      </c>
      <c r="J718" s="13">
        <f t="shared" si="265"/>
        <v>0</v>
      </c>
      <c r="K718" s="32">
        <f t="shared" si="266"/>
        <v>8000</v>
      </c>
      <c r="L718" s="70">
        <f>IF(K718=9999,99.9,D718/I718)</f>
        <v>70</v>
      </c>
      <c r="M718" s="14">
        <v>1.9</v>
      </c>
      <c r="N718" s="15">
        <f t="shared" si="268"/>
        <v>0</v>
      </c>
      <c r="O718" s="151">
        <f t="shared" si="269"/>
        <v>736.84210526315792</v>
      </c>
      <c r="P718" s="143">
        <f t="shared" si="270"/>
        <v>18.421052631578949</v>
      </c>
      <c r="Q718" s="11">
        <f t="shared" si="271"/>
        <v>16.5</v>
      </c>
      <c r="R718" s="12">
        <f t="shared" si="272"/>
        <v>0</v>
      </c>
    </row>
    <row r="719" spans="1:18" ht="14.25" customHeight="1" x14ac:dyDescent="0.25">
      <c r="A719" s="157" t="s">
        <v>672</v>
      </c>
      <c r="B719" s="71" t="s">
        <v>900</v>
      </c>
      <c r="C719" s="120"/>
      <c r="D719" s="11">
        <v>309</v>
      </c>
      <c r="E719" s="226">
        <f t="shared" si="255"/>
        <v>0</v>
      </c>
      <c r="F719" s="227">
        <f t="shared" si="256"/>
        <v>64.724919093851128</v>
      </c>
      <c r="G719" s="226">
        <f t="shared" si="273"/>
        <v>66.889632107023417</v>
      </c>
      <c r="H719" s="12">
        <f t="shared" si="274"/>
        <v>33.444816053511708</v>
      </c>
      <c r="I719" s="16">
        <v>2.5</v>
      </c>
      <c r="J719" s="13">
        <f t="shared" si="265"/>
        <v>0</v>
      </c>
      <c r="K719" s="32">
        <f t="shared" si="266"/>
        <v>1600</v>
      </c>
      <c r="L719" s="70">
        <v>99.9</v>
      </c>
      <c r="M719" s="14">
        <v>6.5</v>
      </c>
      <c r="N719" s="15">
        <f t="shared" si="268"/>
        <v>0</v>
      </c>
      <c r="O719" s="151">
        <f t="shared" si="269"/>
        <v>215.38461538461539</v>
      </c>
      <c r="P719" s="143">
        <f t="shared" si="270"/>
        <v>47.53846153846154</v>
      </c>
      <c r="Q719" s="11">
        <f t="shared" si="271"/>
        <v>149.5</v>
      </c>
      <c r="R719" s="12">
        <f t="shared" si="272"/>
        <v>0</v>
      </c>
    </row>
    <row r="720" spans="1:18" ht="14.25" customHeight="1" x14ac:dyDescent="0.25">
      <c r="A720" s="157" t="s">
        <v>504</v>
      </c>
      <c r="B720" s="71" t="s">
        <v>900</v>
      </c>
      <c r="C720" s="120"/>
      <c r="D720" s="11">
        <v>69.3</v>
      </c>
      <c r="E720" s="226">
        <f t="shared" si="255"/>
        <v>0</v>
      </c>
      <c r="F720" s="227">
        <f t="shared" si="256"/>
        <v>288.60028860028859</v>
      </c>
      <c r="G720" s="226">
        <f t="shared" si="273"/>
        <v>292.82576866764276</v>
      </c>
      <c r="H720" s="12">
        <f t="shared" si="274"/>
        <v>146.41288433382138</v>
      </c>
      <c r="I720" s="16">
        <v>0.25</v>
      </c>
      <c r="J720" s="13">
        <f t="shared" si="265"/>
        <v>0</v>
      </c>
      <c r="K720" s="32">
        <f t="shared" si="266"/>
        <v>9999</v>
      </c>
      <c r="L720" s="70">
        <f>IF(K720=9999,99.9,D720/I720)</f>
        <v>99.9</v>
      </c>
      <c r="M720" s="14">
        <v>1.5</v>
      </c>
      <c r="N720" s="15">
        <f t="shared" si="268"/>
        <v>0</v>
      </c>
      <c r="O720" s="151">
        <f t="shared" si="269"/>
        <v>933.33333333333337</v>
      </c>
      <c r="P720" s="143">
        <f t="shared" si="270"/>
        <v>46.199999999999996</v>
      </c>
      <c r="Q720" s="11">
        <f t="shared" si="271"/>
        <v>34.15</v>
      </c>
      <c r="R720" s="12">
        <f t="shared" si="272"/>
        <v>0</v>
      </c>
    </row>
    <row r="721" spans="1:18" ht="14.25" customHeight="1" x14ac:dyDescent="0.25">
      <c r="A721" s="157" t="s">
        <v>1139</v>
      </c>
      <c r="B721" s="71" t="s">
        <v>900</v>
      </c>
      <c r="C721" s="120"/>
      <c r="D721" s="11">
        <v>49.4</v>
      </c>
      <c r="E721" s="226">
        <f t="shared" si="255"/>
        <v>0</v>
      </c>
      <c r="F721" s="227">
        <f t="shared" si="256"/>
        <v>404.85829959514172</v>
      </c>
      <c r="G721" s="226">
        <f t="shared" si="273"/>
        <v>419.46308724832215</v>
      </c>
      <c r="H721" s="12">
        <f t="shared" si="274"/>
        <v>209.73154362416108</v>
      </c>
      <c r="I721" s="16">
        <v>0.43</v>
      </c>
      <c r="J721" s="13">
        <f t="shared" si="265"/>
        <v>0</v>
      </c>
      <c r="K721" s="32">
        <f t="shared" si="266"/>
        <v>9302.3255813953474</v>
      </c>
      <c r="L721" s="70">
        <v>99.9</v>
      </c>
      <c r="M721" s="14">
        <v>2.2000000000000002</v>
      </c>
      <c r="N721" s="15">
        <f t="shared" si="268"/>
        <v>0</v>
      </c>
      <c r="O721" s="151">
        <f t="shared" si="269"/>
        <v>636.36363636363637</v>
      </c>
      <c r="P721" s="143">
        <f t="shared" si="270"/>
        <v>22.454545454545453</v>
      </c>
      <c r="Q721" s="11">
        <f t="shared" si="271"/>
        <v>23.84</v>
      </c>
      <c r="R721" s="12">
        <f t="shared" si="272"/>
        <v>0</v>
      </c>
    </row>
    <row r="722" spans="1:18" ht="14.25" customHeight="1" x14ac:dyDescent="0.25">
      <c r="A722" s="157" t="s">
        <v>506</v>
      </c>
      <c r="B722" s="71" t="s">
        <v>900</v>
      </c>
      <c r="C722" s="120"/>
      <c r="D722" s="11">
        <v>65.7</v>
      </c>
      <c r="E722" s="226">
        <f t="shared" si="255"/>
        <v>0</v>
      </c>
      <c r="F722" s="227">
        <f t="shared" si="256"/>
        <v>304.41400304414003</v>
      </c>
      <c r="G722" s="226">
        <f t="shared" si="273"/>
        <v>311.42946122703211</v>
      </c>
      <c r="H722" s="12">
        <f t="shared" si="274"/>
        <v>155.71473061351605</v>
      </c>
      <c r="I722" s="16">
        <v>0.37</v>
      </c>
      <c r="J722" s="13">
        <f t="shared" si="265"/>
        <v>0</v>
      </c>
      <c r="K722" s="32">
        <f t="shared" si="266"/>
        <v>9999</v>
      </c>
      <c r="L722" s="70">
        <f>IF(K722=9999,99.9,D722/I722)</f>
        <v>99.9</v>
      </c>
      <c r="M722" s="14">
        <v>0.82</v>
      </c>
      <c r="N722" s="15">
        <f t="shared" si="268"/>
        <v>0</v>
      </c>
      <c r="O722" s="151">
        <f t="shared" si="269"/>
        <v>1707.3170731707319</v>
      </c>
      <c r="P722" s="143">
        <f t="shared" si="270"/>
        <v>80.121951219512198</v>
      </c>
      <c r="Q722" s="11">
        <f t="shared" si="271"/>
        <v>32.11</v>
      </c>
      <c r="R722" s="12">
        <f t="shared" si="272"/>
        <v>0</v>
      </c>
    </row>
    <row r="723" spans="1:18" ht="14.25" customHeight="1" x14ac:dyDescent="0.25">
      <c r="A723" s="157" t="s">
        <v>505</v>
      </c>
      <c r="B723" s="71" t="s">
        <v>900</v>
      </c>
      <c r="C723" s="120"/>
      <c r="D723" s="11">
        <v>42.9</v>
      </c>
      <c r="E723" s="226">
        <f t="shared" si="255"/>
        <v>0</v>
      </c>
      <c r="F723" s="227">
        <f t="shared" si="256"/>
        <v>466.20046620046622</v>
      </c>
      <c r="G723" s="226">
        <f t="shared" si="273"/>
        <v>484.26150121065376</v>
      </c>
      <c r="H723" s="12">
        <f t="shared" si="274"/>
        <v>242.13075060532688</v>
      </c>
      <c r="I723" s="16">
        <v>0.4</v>
      </c>
      <c r="J723" s="13">
        <f t="shared" si="265"/>
        <v>0</v>
      </c>
      <c r="K723" s="32">
        <f t="shared" si="266"/>
        <v>9999</v>
      </c>
      <c r="L723" s="70">
        <f>IF(K723=9999,99.9,D723/I723)</f>
        <v>99.9</v>
      </c>
      <c r="M723" s="14">
        <v>0.8</v>
      </c>
      <c r="N723" s="15">
        <f t="shared" si="268"/>
        <v>0</v>
      </c>
      <c r="O723" s="151">
        <f t="shared" si="269"/>
        <v>1750</v>
      </c>
      <c r="P723" s="143">
        <f t="shared" si="270"/>
        <v>53.624999999999993</v>
      </c>
      <c r="Q723" s="11">
        <f t="shared" si="271"/>
        <v>20.65</v>
      </c>
      <c r="R723" s="12">
        <f t="shared" si="272"/>
        <v>0</v>
      </c>
    </row>
    <row r="724" spans="1:18" ht="14.25" customHeight="1" x14ac:dyDescent="0.25">
      <c r="A724" s="157" t="s">
        <v>655</v>
      </c>
      <c r="B724" s="71" t="s">
        <v>900</v>
      </c>
      <c r="C724" s="120"/>
      <c r="D724" s="11">
        <v>50.8</v>
      </c>
      <c r="E724" s="226">
        <f t="shared" si="255"/>
        <v>0</v>
      </c>
      <c r="F724" s="227">
        <f t="shared" si="256"/>
        <v>393.70078740157481</v>
      </c>
      <c r="G724" s="226">
        <f t="shared" si="273"/>
        <v>407.83034257748778</v>
      </c>
      <c r="H724" s="12">
        <f t="shared" si="274"/>
        <v>203.91517128874389</v>
      </c>
      <c r="I724" s="16">
        <v>0.44</v>
      </c>
      <c r="J724" s="13">
        <f t="shared" si="265"/>
        <v>0</v>
      </c>
      <c r="K724" s="32">
        <f t="shared" si="266"/>
        <v>9090.9090909090901</v>
      </c>
      <c r="L724" s="70">
        <v>99.9</v>
      </c>
      <c r="M724" s="14">
        <v>1.9</v>
      </c>
      <c r="N724" s="15">
        <f t="shared" si="268"/>
        <v>0</v>
      </c>
      <c r="O724" s="151">
        <f t="shared" si="269"/>
        <v>736.84210526315792</v>
      </c>
      <c r="P724" s="143">
        <f t="shared" si="270"/>
        <v>26.736842105263158</v>
      </c>
      <c r="Q724" s="11">
        <f t="shared" si="271"/>
        <v>24.52</v>
      </c>
      <c r="R724" s="12">
        <f t="shared" si="272"/>
        <v>0</v>
      </c>
    </row>
    <row r="725" spans="1:18" ht="14.25" customHeight="1" x14ac:dyDescent="0.25">
      <c r="A725" s="157" t="s">
        <v>1140</v>
      </c>
      <c r="B725" s="71" t="s">
        <v>900</v>
      </c>
      <c r="C725" s="120"/>
      <c r="D725" s="11">
        <v>95</v>
      </c>
      <c r="E725" s="226">
        <f t="shared" si="255"/>
        <v>0</v>
      </c>
      <c r="F725" s="227">
        <f t="shared" si="256"/>
        <v>210.52631578947367</v>
      </c>
      <c r="G725" s="226">
        <f t="shared" si="273"/>
        <v>220.75055187637972</v>
      </c>
      <c r="H725" s="12">
        <f t="shared" si="274"/>
        <v>110.37527593818986</v>
      </c>
      <c r="I725" s="16">
        <v>1.1000000000000001</v>
      </c>
      <c r="J725" s="13">
        <f t="shared" si="265"/>
        <v>0</v>
      </c>
      <c r="K725" s="32">
        <f t="shared" si="266"/>
        <v>3636.363636363636</v>
      </c>
      <c r="L725" s="70">
        <f>IF(K725=9999,99.9,D725/I725)</f>
        <v>86.36363636363636</v>
      </c>
      <c r="M725" s="14">
        <v>2.5</v>
      </c>
      <c r="N725" s="15">
        <f t="shared" si="268"/>
        <v>0</v>
      </c>
      <c r="O725" s="151">
        <f t="shared" si="269"/>
        <v>560</v>
      </c>
      <c r="P725" s="143">
        <f t="shared" si="270"/>
        <v>38</v>
      </c>
      <c r="Q725" s="11">
        <f t="shared" si="271"/>
        <v>45.3</v>
      </c>
      <c r="R725" s="12">
        <f t="shared" si="272"/>
        <v>0</v>
      </c>
    </row>
    <row r="726" spans="1:18" ht="14.25" customHeight="1" x14ac:dyDescent="0.25">
      <c r="A726" s="157" t="s">
        <v>656</v>
      </c>
      <c r="B726" s="71" t="s">
        <v>900</v>
      </c>
      <c r="C726" s="120"/>
      <c r="D726" s="11">
        <v>36.6</v>
      </c>
      <c r="E726" s="226">
        <f t="shared" si="255"/>
        <v>0</v>
      </c>
      <c r="F726" s="227">
        <f t="shared" si="256"/>
        <v>546.44808743169392</v>
      </c>
      <c r="G726" s="226">
        <f t="shared" si="273"/>
        <v>586.1664712778429</v>
      </c>
      <c r="H726" s="12">
        <f t="shared" si="274"/>
        <v>293.08323563892145</v>
      </c>
      <c r="I726" s="16">
        <v>0.62</v>
      </c>
      <c r="J726" s="13">
        <f t="shared" si="265"/>
        <v>0</v>
      </c>
      <c r="K726" s="32">
        <f t="shared" si="266"/>
        <v>6451.6129032258068</v>
      </c>
      <c r="L726" s="70">
        <f>IF(K726=9999,99.9,D726/I726)</f>
        <v>59.032258064516135</v>
      </c>
      <c r="M726" s="14">
        <v>1.6</v>
      </c>
      <c r="N726" s="15">
        <f t="shared" si="268"/>
        <v>0</v>
      </c>
      <c r="O726" s="151">
        <f t="shared" si="269"/>
        <v>875</v>
      </c>
      <c r="P726" s="143">
        <f t="shared" si="270"/>
        <v>22.875</v>
      </c>
      <c r="Q726" s="11">
        <f t="shared" si="271"/>
        <v>17.060000000000002</v>
      </c>
      <c r="R726" s="12">
        <f t="shared" si="272"/>
        <v>0</v>
      </c>
    </row>
    <row r="727" spans="1:18" ht="14.25" customHeight="1" x14ac:dyDescent="0.25">
      <c r="A727" s="157" t="s">
        <v>657</v>
      </c>
      <c r="B727" s="71" t="s">
        <v>900</v>
      </c>
      <c r="C727" s="120"/>
      <c r="D727" s="11">
        <v>28.4</v>
      </c>
      <c r="E727" s="226">
        <f t="shared" si="255"/>
        <v>0</v>
      </c>
      <c r="F727" s="227">
        <f t="shared" si="256"/>
        <v>704.22535211267609</v>
      </c>
      <c r="G727" s="226">
        <f t="shared" si="273"/>
        <v>771.60493827160496</v>
      </c>
      <c r="H727" s="12">
        <f t="shared" si="274"/>
        <v>385.80246913580248</v>
      </c>
      <c r="I727" s="16">
        <v>0.62</v>
      </c>
      <c r="J727" s="13">
        <f t="shared" si="265"/>
        <v>0</v>
      </c>
      <c r="K727" s="32">
        <f t="shared" si="266"/>
        <v>6451.6129032258068</v>
      </c>
      <c r="L727" s="70">
        <f>IF(K727=9999,99.9,D727/I727)</f>
        <v>45.806451612903224</v>
      </c>
      <c r="M727" s="14">
        <v>0.4</v>
      </c>
      <c r="N727" s="15">
        <f t="shared" si="268"/>
        <v>0</v>
      </c>
      <c r="O727" s="151">
        <f t="shared" si="269"/>
        <v>3500</v>
      </c>
      <c r="P727" s="143">
        <f t="shared" si="270"/>
        <v>70.999999999999986</v>
      </c>
      <c r="Q727" s="11">
        <f t="shared" si="271"/>
        <v>12.959999999999999</v>
      </c>
      <c r="R727" s="12">
        <f t="shared" si="272"/>
        <v>0</v>
      </c>
    </row>
    <row r="728" spans="1:18" ht="14.25" customHeight="1" x14ac:dyDescent="0.25">
      <c r="A728" s="157" t="s">
        <v>658</v>
      </c>
      <c r="B728" s="71" t="s">
        <v>900</v>
      </c>
      <c r="C728" s="120"/>
      <c r="D728" s="11">
        <v>70.3</v>
      </c>
      <c r="E728" s="226">
        <f t="shared" si="255"/>
        <v>0</v>
      </c>
      <c r="F728" s="227">
        <f t="shared" si="256"/>
        <v>284.49502133712662</v>
      </c>
      <c r="G728" s="226">
        <f t="shared" si="273"/>
        <v>296.64787896766541</v>
      </c>
      <c r="H728" s="12">
        <f t="shared" si="274"/>
        <v>148.3239394838327</v>
      </c>
      <c r="I728" s="16">
        <v>0.72</v>
      </c>
      <c r="J728" s="13">
        <f t="shared" si="265"/>
        <v>0</v>
      </c>
      <c r="K728" s="32">
        <f t="shared" si="266"/>
        <v>5555.5555555555557</v>
      </c>
      <c r="L728" s="70">
        <f>IF(K728=9999,99.9,D728/I728)</f>
        <v>97.638888888888886</v>
      </c>
      <c r="M728" s="14">
        <v>0.8</v>
      </c>
      <c r="N728" s="15">
        <f t="shared" si="268"/>
        <v>0</v>
      </c>
      <c r="O728" s="151">
        <f t="shared" si="269"/>
        <v>1750</v>
      </c>
      <c r="P728" s="143">
        <f t="shared" si="270"/>
        <v>87.874999999999986</v>
      </c>
      <c r="Q728" s="11">
        <f t="shared" si="271"/>
        <v>33.71</v>
      </c>
      <c r="R728" s="12">
        <f t="shared" si="272"/>
        <v>0</v>
      </c>
    </row>
    <row r="729" spans="1:18" ht="14.25" customHeight="1" x14ac:dyDescent="0.25">
      <c r="A729" s="157" t="s">
        <v>659</v>
      </c>
      <c r="B729" s="71" t="s">
        <v>900</v>
      </c>
      <c r="C729" s="120"/>
      <c r="D729" s="11">
        <v>67.099999999999994</v>
      </c>
      <c r="E729" s="226">
        <f t="shared" si="255"/>
        <v>0</v>
      </c>
      <c r="F729" s="227">
        <f t="shared" si="256"/>
        <v>298.06259314456037</v>
      </c>
      <c r="G729" s="226">
        <f t="shared" si="273"/>
        <v>311.42946122703211</v>
      </c>
      <c r="H729" s="12">
        <f t="shared" si="274"/>
        <v>155.71473061351605</v>
      </c>
      <c r="I729" s="16">
        <v>0.72</v>
      </c>
      <c r="J729" s="13">
        <f t="shared" si="265"/>
        <v>0</v>
      </c>
      <c r="K729" s="32">
        <f t="shared" si="266"/>
        <v>5555.5555555555557</v>
      </c>
      <c r="L729" s="70">
        <f>IF(K729=9999,99.9,D729/I729)</f>
        <v>93.194444444444443</v>
      </c>
      <c r="M729" s="14">
        <v>0.4</v>
      </c>
      <c r="N729" s="15">
        <f t="shared" si="268"/>
        <v>0</v>
      </c>
      <c r="O729" s="151">
        <f t="shared" si="269"/>
        <v>3500</v>
      </c>
      <c r="P729" s="143">
        <f t="shared" si="270"/>
        <v>167.74999999999997</v>
      </c>
      <c r="Q729" s="11">
        <f t="shared" si="271"/>
        <v>32.11</v>
      </c>
      <c r="R729" s="12">
        <f t="shared" si="272"/>
        <v>0</v>
      </c>
    </row>
    <row r="730" spans="1:18" s="9" customFormat="1" ht="8.1" customHeight="1" thickBot="1" x14ac:dyDescent="0.3">
      <c r="A730" s="158"/>
      <c r="B730" s="215"/>
      <c r="C730" s="136"/>
      <c r="D730" s="4"/>
      <c r="K730" s="29"/>
      <c r="L730" s="6"/>
      <c r="M730" s="6"/>
      <c r="N730" s="7"/>
      <c r="O730" s="149"/>
      <c r="P730" s="141"/>
      <c r="Q730" s="4"/>
      <c r="R730" s="5"/>
    </row>
    <row r="731" spans="1:18" ht="16.5" thickTop="1" thickBot="1" x14ac:dyDescent="0.3">
      <c r="A731" s="159" t="s">
        <v>61</v>
      </c>
      <c r="B731" s="210"/>
      <c r="C731" s="218"/>
      <c r="D731" s="4"/>
      <c r="E731" s="9"/>
      <c r="F731" s="9"/>
      <c r="G731" s="9"/>
      <c r="H731" s="9"/>
      <c r="I731" s="9"/>
      <c r="J731" s="9"/>
      <c r="K731" s="29"/>
      <c r="L731" s="6"/>
      <c r="M731" s="6"/>
      <c r="N731" s="7"/>
      <c r="O731" s="149"/>
      <c r="P731" s="141"/>
      <c r="Q731" s="4"/>
      <c r="R731" s="5"/>
    </row>
    <row r="732" spans="1:18" s="9" customFormat="1" ht="7.5" customHeight="1" thickTop="1" x14ac:dyDescent="0.25">
      <c r="A732" s="1"/>
      <c r="B732" s="211"/>
      <c r="C732" s="136"/>
      <c r="K732" s="31"/>
      <c r="L732" s="131"/>
      <c r="M732" s="27"/>
      <c r="N732" s="27"/>
      <c r="O732" s="150"/>
      <c r="P732" s="142"/>
      <c r="R732" s="27"/>
    </row>
    <row r="733" spans="1:18" ht="14.25" customHeight="1" x14ac:dyDescent="0.25">
      <c r="A733" s="157" t="s">
        <v>508</v>
      </c>
      <c r="B733" s="71" t="s">
        <v>900</v>
      </c>
      <c r="C733" s="120"/>
      <c r="D733" s="11">
        <v>610</v>
      </c>
      <c r="E733" s="226">
        <f t="shared" ref="E733:E756" si="275">D733*($C733/100)</f>
        <v>0</v>
      </c>
      <c r="F733" s="227">
        <f t="shared" ref="F733:F756" si="276">IF((IF($D$2&gt;=200,0,(((200-$D$2)/$D733)*100)))&gt;999,"",IF($D$2&gt;=200,0,(((200-$D$2)/$D733)*100)))</f>
        <v>32.786885245901637</v>
      </c>
      <c r="G733" s="226">
        <f t="shared" si="273"/>
        <v>37.369207772795214</v>
      </c>
      <c r="H733" s="12">
        <f t="shared" si="274"/>
        <v>18.684603886397607</v>
      </c>
      <c r="I733" s="16">
        <v>18.7</v>
      </c>
      <c r="J733" s="13">
        <f t="shared" ref="J733:J756" si="277">I733*($C733/100)</f>
        <v>0</v>
      </c>
      <c r="K733" s="32">
        <f t="shared" ref="K733:K756" si="278">IF(I733=0,"",IF(((((40-$I$2)/I733)*100))&gt;9999,9999,(((40-$I$2)/I733)*100)))</f>
        <v>213.90374331550802</v>
      </c>
      <c r="L733" s="70">
        <f t="shared" ref="L733:L756" si="279">IF(K733=9999,99.9,D733/I733)</f>
        <v>32.620320855614978</v>
      </c>
      <c r="M733" s="14">
        <v>13.5</v>
      </c>
      <c r="N733" s="15">
        <f t="shared" ref="N733:N756" si="280">M733*($C733/100)</f>
        <v>0</v>
      </c>
      <c r="O733" s="151">
        <f t="shared" ref="O733:O756" si="281">IF(M733=0,"",IF(((((14-$M$2)/M733)*100))&gt;9999,"",(((14-$M$2)/M733)*100)))</f>
        <v>103.7037037037037</v>
      </c>
      <c r="P733" s="143">
        <f t="shared" ref="P733:P756" si="282">IF(O733="","",D733/M733)</f>
        <v>45.185185185185183</v>
      </c>
      <c r="Q733" s="11">
        <f t="shared" ref="Q733:Q756" si="283">(D733-(I733*4))/2</f>
        <v>267.60000000000002</v>
      </c>
      <c r="R733" s="12">
        <f t="shared" ref="R733:R756" si="284">(E733-(J733*4))/2</f>
        <v>0</v>
      </c>
    </row>
    <row r="734" spans="1:18" ht="14.25" customHeight="1" x14ac:dyDescent="0.25">
      <c r="A734" s="157" t="s">
        <v>509</v>
      </c>
      <c r="B734" s="71" t="s">
        <v>900</v>
      </c>
      <c r="C734" s="120"/>
      <c r="D734" s="11">
        <v>621</v>
      </c>
      <c r="E734" s="226">
        <f t="shared" si="275"/>
        <v>0</v>
      </c>
      <c r="F734" s="227">
        <f t="shared" si="276"/>
        <v>32.206119162640903</v>
      </c>
      <c r="G734" s="226">
        <f t="shared" si="273"/>
        <v>36.697247706422019</v>
      </c>
      <c r="H734" s="12">
        <f t="shared" si="274"/>
        <v>18.348623853211009</v>
      </c>
      <c r="I734" s="16">
        <v>19</v>
      </c>
      <c r="J734" s="13">
        <f t="shared" si="277"/>
        <v>0</v>
      </c>
      <c r="K734" s="32">
        <f t="shared" si="278"/>
        <v>210.52631578947367</v>
      </c>
      <c r="L734" s="70">
        <f t="shared" si="279"/>
        <v>32.684210526315788</v>
      </c>
      <c r="M734" s="14">
        <v>15</v>
      </c>
      <c r="N734" s="15">
        <f t="shared" si="280"/>
        <v>0</v>
      </c>
      <c r="O734" s="151">
        <f t="shared" si="281"/>
        <v>93.333333333333329</v>
      </c>
      <c r="P734" s="143">
        <f t="shared" si="282"/>
        <v>41.4</v>
      </c>
      <c r="Q734" s="11">
        <f t="shared" si="283"/>
        <v>272.5</v>
      </c>
      <c r="R734" s="12">
        <f t="shared" si="284"/>
        <v>0</v>
      </c>
    </row>
    <row r="735" spans="1:18" ht="14.25" customHeight="1" x14ac:dyDescent="0.25">
      <c r="A735" s="157" t="s">
        <v>512</v>
      </c>
      <c r="B735" s="71" t="s">
        <v>900</v>
      </c>
      <c r="C735" s="120"/>
      <c r="D735" s="11">
        <v>499</v>
      </c>
      <c r="E735" s="226">
        <f t="shared" si="275"/>
        <v>0</v>
      </c>
      <c r="F735" s="227">
        <f t="shared" si="276"/>
        <v>40.080160320641284</v>
      </c>
      <c r="G735" s="226">
        <f t="shared" si="273"/>
        <v>43.346337234503686</v>
      </c>
      <c r="H735" s="12">
        <f t="shared" si="274"/>
        <v>21.673168617251843</v>
      </c>
      <c r="I735" s="16">
        <v>9.4</v>
      </c>
      <c r="J735" s="13">
        <f t="shared" si="277"/>
        <v>0</v>
      </c>
      <c r="K735" s="32">
        <f t="shared" si="278"/>
        <v>425.531914893617</v>
      </c>
      <c r="L735" s="70">
        <f t="shared" si="279"/>
        <v>53.085106382978722</v>
      </c>
      <c r="M735" s="14">
        <v>4.9000000000000004</v>
      </c>
      <c r="N735" s="15">
        <f t="shared" si="280"/>
        <v>0</v>
      </c>
      <c r="O735" s="151">
        <f t="shared" si="281"/>
        <v>285.71428571428567</v>
      </c>
      <c r="P735" s="143">
        <f t="shared" si="282"/>
        <v>101.83673469387755</v>
      </c>
      <c r="Q735" s="11">
        <f t="shared" si="283"/>
        <v>230.7</v>
      </c>
      <c r="R735" s="12">
        <f t="shared" si="284"/>
        <v>0</v>
      </c>
    </row>
    <row r="736" spans="1:18" ht="14.25" customHeight="1" x14ac:dyDescent="0.25">
      <c r="A736" s="157" t="s">
        <v>510</v>
      </c>
      <c r="B736" s="71" t="s">
        <v>900</v>
      </c>
      <c r="C736" s="120"/>
      <c r="D736" s="11">
        <v>610</v>
      </c>
      <c r="E736" s="226">
        <f t="shared" si="275"/>
        <v>0</v>
      </c>
      <c r="F736" s="227">
        <f t="shared" si="276"/>
        <v>32.786885245901637</v>
      </c>
      <c r="G736" s="226">
        <f t="shared" si="273"/>
        <v>37.369207772795214</v>
      </c>
      <c r="H736" s="12">
        <f t="shared" si="274"/>
        <v>18.684603886397607</v>
      </c>
      <c r="I736" s="16">
        <v>18.7</v>
      </c>
      <c r="J736" s="13">
        <f t="shared" si="277"/>
        <v>0</v>
      </c>
      <c r="K736" s="32">
        <f t="shared" si="278"/>
        <v>213.90374331550802</v>
      </c>
      <c r="L736" s="70">
        <f t="shared" si="279"/>
        <v>32.620320855614978</v>
      </c>
      <c r="M736" s="14">
        <v>13.5</v>
      </c>
      <c r="N736" s="15">
        <f t="shared" si="280"/>
        <v>0</v>
      </c>
      <c r="O736" s="151">
        <f t="shared" si="281"/>
        <v>103.7037037037037</v>
      </c>
      <c r="P736" s="143">
        <f t="shared" si="282"/>
        <v>45.185185185185183</v>
      </c>
      <c r="Q736" s="11">
        <f t="shared" si="283"/>
        <v>267.60000000000002</v>
      </c>
      <c r="R736" s="12">
        <f t="shared" si="284"/>
        <v>0</v>
      </c>
    </row>
    <row r="737" spans="1:18" ht="14.25" customHeight="1" x14ac:dyDescent="0.25">
      <c r="A737" s="157" t="s">
        <v>511</v>
      </c>
      <c r="B737" s="71" t="s">
        <v>900</v>
      </c>
      <c r="C737" s="120"/>
      <c r="D737" s="11">
        <v>621</v>
      </c>
      <c r="E737" s="226">
        <f t="shared" si="275"/>
        <v>0</v>
      </c>
      <c r="F737" s="227">
        <f t="shared" si="276"/>
        <v>32.206119162640903</v>
      </c>
      <c r="G737" s="226">
        <f t="shared" si="273"/>
        <v>37.778617302606726</v>
      </c>
      <c r="H737" s="12">
        <f t="shared" si="274"/>
        <v>18.889308651303363</v>
      </c>
      <c r="I737" s="16">
        <v>22.9</v>
      </c>
      <c r="J737" s="13">
        <f t="shared" si="277"/>
        <v>0</v>
      </c>
      <c r="K737" s="32">
        <f t="shared" si="278"/>
        <v>174.67248908296943</v>
      </c>
      <c r="L737" s="70">
        <f t="shared" si="279"/>
        <v>27.117903930131007</v>
      </c>
      <c r="M737" s="14">
        <v>13.4</v>
      </c>
      <c r="N737" s="15">
        <f t="shared" si="280"/>
        <v>0</v>
      </c>
      <c r="O737" s="151">
        <f t="shared" si="281"/>
        <v>104.4776119402985</v>
      </c>
      <c r="P737" s="143">
        <f t="shared" si="282"/>
        <v>46.343283582089548</v>
      </c>
      <c r="Q737" s="11">
        <f t="shared" si="283"/>
        <v>264.7</v>
      </c>
      <c r="R737" s="12">
        <f t="shared" si="284"/>
        <v>0</v>
      </c>
    </row>
    <row r="738" spans="1:18" ht="14.25" customHeight="1" x14ac:dyDescent="0.25">
      <c r="A738" s="157" t="s">
        <v>513</v>
      </c>
      <c r="B738" s="71" t="s">
        <v>900</v>
      </c>
      <c r="C738" s="120"/>
      <c r="D738" s="11">
        <v>578</v>
      </c>
      <c r="E738" s="226">
        <f t="shared" si="275"/>
        <v>0</v>
      </c>
      <c r="F738" s="227">
        <f t="shared" si="276"/>
        <v>34.602076124567475</v>
      </c>
      <c r="G738" s="226">
        <f t="shared" si="273"/>
        <v>39.370078740157481</v>
      </c>
      <c r="H738" s="12">
        <f t="shared" si="274"/>
        <v>19.685039370078741</v>
      </c>
      <c r="I738" s="16">
        <v>17.5</v>
      </c>
      <c r="J738" s="13">
        <f t="shared" si="277"/>
        <v>0</v>
      </c>
      <c r="K738" s="32">
        <f t="shared" si="278"/>
        <v>228.57142857142856</v>
      </c>
      <c r="L738" s="70">
        <f t="shared" si="279"/>
        <v>33.028571428571432</v>
      </c>
      <c r="M738" s="14">
        <v>2.9</v>
      </c>
      <c r="N738" s="15">
        <f t="shared" si="280"/>
        <v>0</v>
      </c>
      <c r="O738" s="151">
        <f t="shared" si="281"/>
        <v>482.75862068965517</v>
      </c>
      <c r="P738" s="143">
        <f t="shared" si="282"/>
        <v>199.31034482758622</v>
      </c>
      <c r="Q738" s="11">
        <f t="shared" si="283"/>
        <v>254</v>
      </c>
      <c r="R738" s="12">
        <f t="shared" si="284"/>
        <v>0</v>
      </c>
    </row>
    <row r="739" spans="1:18" ht="14.25" customHeight="1" x14ac:dyDescent="0.25">
      <c r="A739" s="157" t="s">
        <v>514</v>
      </c>
      <c r="B739" s="71" t="s">
        <v>900</v>
      </c>
      <c r="C739" s="120"/>
      <c r="D739" s="11">
        <v>661</v>
      </c>
      <c r="E739" s="226">
        <f t="shared" si="275"/>
        <v>0</v>
      </c>
      <c r="F739" s="227">
        <f t="shared" si="276"/>
        <v>30.257186081694403</v>
      </c>
      <c r="G739" s="226">
        <f t="shared" si="273"/>
        <v>32.626427406199021</v>
      </c>
      <c r="H739" s="12">
        <f t="shared" si="274"/>
        <v>16.31321370309951</v>
      </c>
      <c r="I739" s="16">
        <v>12</v>
      </c>
      <c r="J739" s="13">
        <f t="shared" si="277"/>
        <v>0</v>
      </c>
      <c r="K739" s="32">
        <f t="shared" si="278"/>
        <v>333.33333333333337</v>
      </c>
      <c r="L739" s="70">
        <f t="shared" si="279"/>
        <v>55.083333333333336</v>
      </c>
      <c r="M739" s="14">
        <v>8.1999999999999993</v>
      </c>
      <c r="N739" s="15">
        <f t="shared" si="280"/>
        <v>0</v>
      </c>
      <c r="O739" s="151">
        <f t="shared" si="281"/>
        <v>170.73170731707319</v>
      </c>
      <c r="P739" s="143">
        <f t="shared" si="282"/>
        <v>80.609756097560989</v>
      </c>
      <c r="Q739" s="11">
        <f t="shared" si="283"/>
        <v>306.5</v>
      </c>
      <c r="R739" s="12">
        <f t="shared" si="284"/>
        <v>0</v>
      </c>
    </row>
    <row r="740" spans="1:18" ht="14.25" customHeight="1" x14ac:dyDescent="0.25">
      <c r="A740" s="157" t="s">
        <v>515</v>
      </c>
      <c r="B740" s="71" t="s">
        <v>900</v>
      </c>
      <c r="C740" s="120"/>
      <c r="D740" s="11">
        <v>661</v>
      </c>
      <c r="E740" s="226">
        <f t="shared" si="275"/>
        <v>0</v>
      </c>
      <c r="F740" s="227">
        <f t="shared" si="276"/>
        <v>30.257186081694403</v>
      </c>
      <c r="G740" s="226">
        <f t="shared" si="273"/>
        <v>32.626427406199021</v>
      </c>
      <c r="H740" s="12">
        <f t="shared" si="274"/>
        <v>16.31321370309951</v>
      </c>
      <c r="I740" s="16">
        <v>12</v>
      </c>
      <c r="J740" s="13">
        <f t="shared" si="277"/>
        <v>0</v>
      </c>
      <c r="K740" s="32">
        <f t="shared" si="278"/>
        <v>333.33333333333337</v>
      </c>
      <c r="L740" s="70">
        <f t="shared" si="279"/>
        <v>55.083333333333336</v>
      </c>
      <c r="M740" s="14">
        <v>8.1999999999999993</v>
      </c>
      <c r="N740" s="15">
        <f t="shared" si="280"/>
        <v>0</v>
      </c>
      <c r="O740" s="151">
        <f t="shared" si="281"/>
        <v>170.73170731707319</v>
      </c>
      <c r="P740" s="143">
        <f t="shared" si="282"/>
        <v>80.609756097560989</v>
      </c>
      <c r="Q740" s="11">
        <f t="shared" si="283"/>
        <v>306.5</v>
      </c>
      <c r="R740" s="12">
        <f t="shared" si="284"/>
        <v>0</v>
      </c>
    </row>
    <row r="741" spans="1:18" s="9" customFormat="1" ht="14.25" customHeight="1" x14ac:dyDescent="0.25">
      <c r="A741" s="157" t="s">
        <v>516</v>
      </c>
      <c r="B741" s="71" t="s">
        <v>900</v>
      </c>
      <c r="C741" s="120"/>
      <c r="D741" s="11">
        <v>563</v>
      </c>
      <c r="E741" s="226">
        <f t="shared" si="275"/>
        <v>0</v>
      </c>
      <c r="F741" s="227">
        <f t="shared" si="276"/>
        <v>35.523978685612789</v>
      </c>
      <c r="G741" s="226">
        <f t="shared" si="273"/>
        <v>43.271311120726956</v>
      </c>
      <c r="H741" s="12">
        <f t="shared" si="274"/>
        <v>21.635655560363478</v>
      </c>
      <c r="I741" s="16">
        <v>25.2</v>
      </c>
      <c r="J741" s="13">
        <f t="shared" si="277"/>
        <v>0</v>
      </c>
      <c r="K741" s="32">
        <f t="shared" si="278"/>
        <v>158.73015873015873</v>
      </c>
      <c r="L741" s="70">
        <f t="shared" si="279"/>
        <v>22.341269841269842</v>
      </c>
      <c r="M741" s="14">
        <v>8.1</v>
      </c>
      <c r="N741" s="15">
        <f t="shared" si="280"/>
        <v>0</v>
      </c>
      <c r="O741" s="151">
        <f t="shared" si="281"/>
        <v>172.83950617283952</v>
      </c>
      <c r="P741" s="143">
        <f t="shared" si="282"/>
        <v>69.506172839506178</v>
      </c>
      <c r="Q741" s="11">
        <f t="shared" si="283"/>
        <v>231.1</v>
      </c>
      <c r="R741" s="12">
        <f t="shared" si="284"/>
        <v>0</v>
      </c>
    </row>
    <row r="742" spans="1:18" ht="14.25" customHeight="1" x14ac:dyDescent="0.25">
      <c r="A742" s="157" t="s">
        <v>517</v>
      </c>
      <c r="B742" s="71" t="s">
        <v>900</v>
      </c>
      <c r="C742" s="120"/>
      <c r="D742" s="11">
        <v>627</v>
      </c>
      <c r="E742" s="226">
        <f t="shared" si="275"/>
        <v>0</v>
      </c>
      <c r="F742" s="227">
        <f t="shared" si="276"/>
        <v>31.897926634768741</v>
      </c>
      <c r="G742" s="226">
        <f t="shared" si="273"/>
        <v>37.807183364839318</v>
      </c>
      <c r="H742" s="12">
        <f t="shared" si="274"/>
        <v>18.903591682419659</v>
      </c>
      <c r="I742" s="16">
        <v>24.5</v>
      </c>
      <c r="J742" s="13">
        <f t="shared" si="277"/>
        <v>0</v>
      </c>
      <c r="K742" s="32">
        <f t="shared" si="278"/>
        <v>163.26530612244898</v>
      </c>
      <c r="L742" s="70">
        <f t="shared" si="279"/>
        <v>25.591836734693878</v>
      </c>
      <c r="M742" s="14">
        <v>8.4</v>
      </c>
      <c r="N742" s="15">
        <f t="shared" si="280"/>
        <v>0</v>
      </c>
      <c r="O742" s="151">
        <f t="shared" si="281"/>
        <v>166.66666666666666</v>
      </c>
      <c r="P742" s="143">
        <f t="shared" si="282"/>
        <v>74.642857142857139</v>
      </c>
      <c r="Q742" s="11">
        <f t="shared" si="283"/>
        <v>264.5</v>
      </c>
      <c r="R742" s="12">
        <f t="shared" si="284"/>
        <v>0</v>
      </c>
    </row>
    <row r="743" spans="1:18" ht="14.25" customHeight="1" x14ac:dyDescent="0.25">
      <c r="A743" s="157" t="s">
        <v>518</v>
      </c>
      <c r="B743" s="71" t="s">
        <v>900</v>
      </c>
      <c r="C743" s="120"/>
      <c r="D743" s="11">
        <v>563</v>
      </c>
      <c r="E743" s="226">
        <f t="shared" si="275"/>
        <v>0</v>
      </c>
      <c r="F743" s="227">
        <f t="shared" si="276"/>
        <v>35.523978685612789</v>
      </c>
      <c r="G743" s="226">
        <f t="shared" si="273"/>
        <v>43.271311120726956</v>
      </c>
      <c r="H743" s="12">
        <f t="shared" si="274"/>
        <v>21.635655560363478</v>
      </c>
      <c r="I743" s="16">
        <v>25.2</v>
      </c>
      <c r="J743" s="13">
        <f t="shared" si="277"/>
        <v>0</v>
      </c>
      <c r="K743" s="32">
        <f t="shared" si="278"/>
        <v>158.73015873015873</v>
      </c>
      <c r="L743" s="70">
        <f t="shared" si="279"/>
        <v>22.341269841269842</v>
      </c>
      <c r="M743" s="14">
        <v>8.1</v>
      </c>
      <c r="N743" s="15">
        <f t="shared" si="280"/>
        <v>0</v>
      </c>
      <c r="O743" s="151">
        <f t="shared" si="281"/>
        <v>172.83950617283952</v>
      </c>
      <c r="P743" s="143">
        <f t="shared" si="282"/>
        <v>69.506172839506178</v>
      </c>
      <c r="Q743" s="11">
        <f t="shared" si="283"/>
        <v>231.1</v>
      </c>
      <c r="R743" s="12">
        <f t="shared" si="284"/>
        <v>0</v>
      </c>
    </row>
    <row r="744" spans="1:18" ht="14.25" customHeight="1" x14ac:dyDescent="0.25">
      <c r="A744" s="157" t="s">
        <v>1141</v>
      </c>
      <c r="B744" s="71" t="s">
        <v>900</v>
      </c>
      <c r="C744" s="120"/>
      <c r="D744" s="11">
        <v>613</v>
      </c>
      <c r="E744" s="226">
        <f t="shared" si="275"/>
        <v>0</v>
      </c>
      <c r="F744" s="227">
        <f t="shared" si="276"/>
        <v>32.626427406199021</v>
      </c>
      <c r="G744" s="226">
        <f t="shared" si="273"/>
        <v>38.654812524159261</v>
      </c>
      <c r="H744" s="12">
        <f t="shared" si="274"/>
        <v>19.327406262079631</v>
      </c>
      <c r="I744" s="16">
        <v>23.9</v>
      </c>
      <c r="J744" s="13">
        <f t="shared" si="277"/>
        <v>0</v>
      </c>
      <c r="K744" s="32">
        <f t="shared" si="278"/>
        <v>167.36401673640168</v>
      </c>
      <c r="L744" s="70">
        <f t="shared" si="279"/>
        <v>25.648535564853557</v>
      </c>
      <c r="M744" s="14">
        <v>8</v>
      </c>
      <c r="N744" s="15">
        <f t="shared" si="280"/>
        <v>0</v>
      </c>
      <c r="O744" s="151">
        <f t="shared" si="281"/>
        <v>175</v>
      </c>
      <c r="P744" s="143">
        <f t="shared" si="282"/>
        <v>76.625</v>
      </c>
      <c r="Q744" s="11">
        <f t="shared" si="283"/>
        <v>258.7</v>
      </c>
      <c r="R744" s="12">
        <f t="shared" si="284"/>
        <v>0</v>
      </c>
    </row>
    <row r="745" spans="1:18" ht="14.25" customHeight="1" x14ac:dyDescent="0.25">
      <c r="A745" s="157" t="s">
        <v>63</v>
      </c>
      <c r="B745" s="71" t="s">
        <v>900</v>
      </c>
      <c r="C745" s="120"/>
      <c r="D745" s="11">
        <v>190</v>
      </c>
      <c r="E745" s="226">
        <f t="shared" si="275"/>
        <v>0</v>
      </c>
      <c r="F745" s="227">
        <f t="shared" si="276"/>
        <v>105.26315789473684</v>
      </c>
      <c r="G745" s="226">
        <f t="shared" si="273"/>
        <v>111.35857461024499</v>
      </c>
      <c r="H745" s="12">
        <f t="shared" si="274"/>
        <v>55.679287305122493</v>
      </c>
      <c r="I745" s="16">
        <v>2.6</v>
      </c>
      <c r="J745" s="13">
        <f t="shared" si="277"/>
        <v>0</v>
      </c>
      <c r="K745" s="32">
        <f t="shared" si="278"/>
        <v>1538.4615384615383</v>
      </c>
      <c r="L745" s="70">
        <f t="shared" si="279"/>
        <v>73.07692307692308</v>
      </c>
      <c r="M745" s="14">
        <v>6.7</v>
      </c>
      <c r="N745" s="15">
        <f t="shared" si="280"/>
        <v>0</v>
      </c>
      <c r="O745" s="151">
        <f t="shared" si="281"/>
        <v>208.955223880597</v>
      </c>
      <c r="P745" s="143">
        <f t="shared" si="282"/>
        <v>28.35820895522388</v>
      </c>
      <c r="Q745" s="11">
        <f t="shared" si="283"/>
        <v>89.8</v>
      </c>
      <c r="R745" s="12">
        <f t="shared" si="284"/>
        <v>0</v>
      </c>
    </row>
    <row r="746" spans="1:18" ht="14.25" customHeight="1" x14ac:dyDescent="0.25">
      <c r="A746" s="157" t="s">
        <v>519</v>
      </c>
      <c r="B746" s="71" t="s">
        <v>900</v>
      </c>
      <c r="C746" s="120"/>
      <c r="D746" s="11">
        <v>237</v>
      </c>
      <c r="E746" s="226">
        <f t="shared" si="275"/>
        <v>0</v>
      </c>
      <c r="F746" s="227">
        <f t="shared" si="276"/>
        <v>84.388185654008439</v>
      </c>
      <c r="G746" s="226">
        <f t="shared" si="273"/>
        <v>90.497737556561091</v>
      </c>
      <c r="H746" s="12">
        <f t="shared" si="274"/>
        <v>45.248868778280546</v>
      </c>
      <c r="I746" s="16">
        <v>4</v>
      </c>
      <c r="J746" s="13">
        <f t="shared" si="277"/>
        <v>0</v>
      </c>
      <c r="K746" s="32">
        <f t="shared" si="278"/>
        <v>1000</v>
      </c>
      <c r="L746" s="70">
        <f t="shared" si="279"/>
        <v>59.25</v>
      </c>
      <c r="M746" s="14">
        <v>7.1</v>
      </c>
      <c r="N746" s="15">
        <f t="shared" si="280"/>
        <v>0</v>
      </c>
      <c r="O746" s="151">
        <f t="shared" si="281"/>
        <v>197.18309859154931</v>
      </c>
      <c r="P746" s="143">
        <f t="shared" si="282"/>
        <v>33.380281690140848</v>
      </c>
      <c r="Q746" s="11">
        <f t="shared" si="283"/>
        <v>110.5</v>
      </c>
      <c r="R746" s="12">
        <f t="shared" si="284"/>
        <v>0</v>
      </c>
    </row>
    <row r="747" spans="1:18" ht="14.25" customHeight="1" x14ac:dyDescent="0.25">
      <c r="A747" s="157" t="s">
        <v>520</v>
      </c>
      <c r="B747" s="71" t="s">
        <v>900</v>
      </c>
      <c r="C747" s="120"/>
      <c r="D747" s="11">
        <v>649</v>
      </c>
      <c r="E747" s="226">
        <f t="shared" si="275"/>
        <v>0</v>
      </c>
      <c r="F747" s="227">
        <f t="shared" si="276"/>
        <v>30.816640986132509</v>
      </c>
      <c r="G747" s="226">
        <f t="shared" si="273"/>
        <v>33.818058843422385</v>
      </c>
      <c r="H747" s="12">
        <f t="shared" si="274"/>
        <v>16.909029421711192</v>
      </c>
      <c r="I747" s="16">
        <v>14.4</v>
      </c>
      <c r="J747" s="13">
        <f t="shared" si="277"/>
        <v>0</v>
      </c>
      <c r="K747" s="32">
        <f t="shared" si="278"/>
        <v>277.77777777777777</v>
      </c>
      <c r="L747" s="70">
        <f t="shared" si="279"/>
        <v>45.069444444444443</v>
      </c>
      <c r="M747" s="14">
        <v>5.8</v>
      </c>
      <c r="N747" s="15">
        <f t="shared" si="280"/>
        <v>0</v>
      </c>
      <c r="O747" s="151">
        <f t="shared" si="281"/>
        <v>241.37931034482759</v>
      </c>
      <c r="P747" s="143">
        <f t="shared" si="282"/>
        <v>111.89655172413794</v>
      </c>
      <c r="Q747" s="11">
        <f t="shared" si="283"/>
        <v>295.7</v>
      </c>
      <c r="R747" s="12">
        <f t="shared" si="284"/>
        <v>0</v>
      </c>
    </row>
    <row r="748" spans="1:18" ht="14.25" customHeight="1" x14ac:dyDescent="0.25">
      <c r="A748" s="157" t="s">
        <v>521</v>
      </c>
      <c r="B748" s="71" t="s">
        <v>900</v>
      </c>
      <c r="C748" s="120"/>
      <c r="D748" s="11">
        <v>649</v>
      </c>
      <c r="E748" s="226">
        <f t="shared" si="275"/>
        <v>0</v>
      </c>
      <c r="F748" s="227">
        <f t="shared" si="276"/>
        <v>30.816640986132509</v>
      </c>
      <c r="G748" s="226">
        <f t="shared" si="273"/>
        <v>33.818058843422385</v>
      </c>
      <c r="H748" s="12">
        <f t="shared" si="274"/>
        <v>16.909029421711192</v>
      </c>
      <c r="I748" s="16">
        <v>14.4</v>
      </c>
      <c r="J748" s="13">
        <f t="shared" si="277"/>
        <v>0</v>
      </c>
      <c r="K748" s="32">
        <f t="shared" si="278"/>
        <v>277.77777777777777</v>
      </c>
      <c r="L748" s="70">
        <f t="shared" si="279"/>
        <v>45.069444444444443</v>
      </c>
      <c r="M748" s="14">
        <v>5.8</v>
      </c>
      <c r="N748" s="15">
        <f t="shared" si="280"/>
        <v>0</v>
      </c>
      <c r="O748" s="151">
        <f t="shared" si="281"/>
        <v>241.37931034482759</v>
      </c>
      <c r="P748" s="143">
        <f t="shared" si="282"/>
        <v>111.89655172413794</v>
      </c>
      <c r="Q748" s="11">
        <f t="shared" si="283"/>
        <v>295.7</v>
      </c>
      <c r="R748" s="12">
        <f t="shared" si="284"/>
        <v>0</v>
      </c>
    </row>
    <row r="749" spans="1:18" ht="14.25" customHeight="1" x14ac:dyDescent="0.25">
      <c r="A749" s="157" t="s">
        <v>522</v>
      </c>
      <c r="B749" s="71" t="s">
        <v>900</v>
      </c>
      <c r="C749" s="120"/>
      <c r="D749" s="11">
        <v>706</v>
      </c>
      <c r="E749" s="226">
        <f t="shared" si="275"/>
        <v>0</v>
      </c>
      <c r="F749" s="227">
        <f t="shared" si="276"/>
        <v>28.328611898016998</v>
      </c>
      <c r="G749" s="226">
        <f t="shared" si="273"/>
        <v>30.76923076923077</v>
      </c>
      <c r="H749" s="12">
        <f t="shared" si="274"/>
        <v>15.384615384615385</v>
      </c>
      <c r="I749" s="16">
        <v>14</v>
      </c>
      <c r="J749" s="13">
        <f t="shared" si="277"/>
        <v>0</v>
      </c>
      <c r="K749" s="32">
        <f t="shared" si="278"/>
        <v>285.71428571428572</v>
      </c>
      <c r="L749" s="70">
        <f t="shared" si="279"/>
        <v>50.428571428571431</v>
      </c>
      <c r="M749" s="14">
        <v>8.5</v>
      </c>
      <c r="N749" s="15">
        <f t="shared" si="280"/>
        <v>0</v>
      </c>
      <c r="O749" s="151">
        <f t="shared" si="281"/>
        <v>164.70588235294116</v>
      </c>
      <c r="P749" s="143">
        <f t="shared" si="282"/>
        <v>83.058823529411768</v>
      </c>
      <c r="Q749" s="11">
        <f t="shared" si="283"/>
        <v>325</v>
      </c>
      <c r="R749" s="12">
        <f t="shared" si="284"/>
        <v>0</v>
      </c>
    </row>
    <row r="750" spans="1:18" ht="14.25" customHeight="1" x14ac:dyDescent="0.25">
      <c r="A750" s="157" t="s">
        <v>523</v>
      </c>
      <c r="B750" s="71" t="s">
        <v>900</v>
      </c>
      <c r="C750" s="120"/>
      <c r="D750" s="11">
        <v>706</v>
      </c>
      <c r="E750" s="226">
        <f t="shared" si="275"/>
        <v>0</v>
      </c>
      <c r="F750" s="227">
        <f t="shared" si="276"/>
        <v>28.328611898016998</v>
      </c>
      <c r="G750" s="226">
        <f t="shared" si="273"/>
        <v>30.76923076923077</v>
      </c>
      <c r="H750" s="12">
        <f t="shared" si="274"/>
        <v>15.384615384615385</v>
      </c>
      <c r="I750" s="16">
        <v>14</v>
      </c>
      <c r="J750" s="13">
        <f t="shared" si="277"/>
        <v>0</v>
      </c>
      <c r="K750" s="32">
        <f t="shared" si="278"/>
        <v>285.71428571428572</v>
      </c>
      <c r="L750" s="70">
        <f t="shared" si="279"/>
        <v>50.428571428571431</v>
      </c>
      <c r="M750" s="14">
        <v>8.5</v>
      </c>
      <c r="N750" s="15">
        <f t="shared" si="280"/>
        <v>0</v>
      </c>
      <c r="O750" s="151">
        <f t="shared" si="281"/>
        <v>164.70588235294116</v>
      </c>
      <c r="P750" s="143">
        <f t="shared" si="282"/>
        <v>83.058823529411768</v>
      </c>
      <c r="Q750" s="11">
        <f t="shared" si="283"/>
        <v>325</v>
      </c>
      <c r="R750" s="12">
        <f t="shared" si="284"/>
        <v>0</v>
      </c>
    </row>
    <row r="751" spans="1:18" ht="14.25" customHeight="1" x14ac:dyDescent="0.25">
      <c r="A751" s="157" t="s">
        <v>524</v>
      </c>
      <c r="B751" s="71" t="s">
        <v>900</v>
      </c>
      <c r="C751" s="120"/>
      <c r="D751" s="11">
        <v>640</v>
      </c>
      <c r="E751" s="226">
        <f t="shared" si="275"/>
        <v>0</v>
      </c>
      <c r="F751" s="227">
        <f t="shared" si="276"/>
        <v>31.25</v>
      </c>
      <c r="G751" s="226">
        <f t="shared" si="273"/>
        <v>35.014005602240893</v>
      </c>
      <c r="H751" s="12">
        <f t="shared" si="274"/>
        <v>17.507002801120446</v>
      </c>
      <c r="I751" s="16">
        <v>17.2</v>
      </c>
      <c r="J751" s="13">
        <f t="shared" si="277"/>
        <v>0</v>
      </c>
      <c r="K751" s="32">
        <f t="shared" si="278"/>
        <v>232.55813953488374</v>
      </c>
      <c r="L751" s="70">
        <f t="shared" si="279"/>
        <v>37.209302325581397</v>
      </c>
      <c r="M751" s="14">
        <v>11.5</v>
      </c>
      <c r="N751" s="15">
        <f t="shared" si="280"/>
        <v>0</v>
      </c>
      <c r="O751" s="151">
        <f t="shared" si="281"/>
        <v>121.73913043478262</v>
      </c>
      <c r="P751" s="143">
        <f t="shared" si="282"/>
        <v>55.652173913043477</v>
      </c>
      <c r="Q751" s="11">
        <f t="shared" si="283"/>
        <v>285.60000000000002</v>
      </c>
      <c r="R751" s="12">
        <f t="shared" si="284"/>
        <v>0</v>
      </c>
    </row>
    <row r="752" spans="1:18" ht="14.25" customHeight="1" x14ac:dyDescent="0.25">
      <c r="A752" s="157" t="s">
        <v>525</v>
      </c>
      <c r="B752" s="71" t="s">
        <v>900</v>
      </c>
      <c r="C752" s="120"/>
      <c r="D752" s="11">
        <v>640</v>
      </c>
      <c r="E752" s="226">
        <f t="shared" si="275"/>
        <v>0</v>
      </c>
      <c r="F752" s="227">
        <f t="shared" si="276"/>
        <v>31.25</v>
      </c>
      <c r="G752" s="226">
        <f t="shared" si="273"/>
        <v>35.014005602240893</v>
      </c>
      <c r="H752" s="12">
        <f t="shared" si="274"/>
        <v>17.507002801120446</v>
      </c>
      <c r="I752" s="16">
        <v>17.2</v>
      </c>
      <c r="J752" s="13">
        <f t="shared" si="277"/>
        <v>0</v>
      </c>
      <c r="K752" s="32">
        <f t="shared" si="278"/>
        <v>232.55813953488374</v>
      </c>
      <c r="L752" s="70">
        <f t="shared" si="279"/>
        <v>37.209302325581397</v>
      </c>
      <c r="M752" s="14">
        <v>11.5</v>
      </c>
      <c r="N752" s="15">
        <f t="shared" si="280"/>
        <v>0</v>
      </c>
      <c r="O752" s="151">
        <f t="shared" si="281"/>
        <v>121.73913043478262</v>
      </c>
      <c r="P752" s="143">
        <f t="shared" si="282"/>
        <v>55.652173913043477</v>
      </c>
      <c r="Q752" s="11">
        <f t="shared" si="283"/>
        <v>285.60000000000002</v>
      </c>
      <c r="R752" s="12">
        <f t="shared" si="284"/>
        <v>0</v>
      </c>
    </row>
    <row r="753" spans="1:18" ht="14.25" customHeight="1" x14ac:dyDescent="0.25">
      <c r="A753" s="157" t="s">
        <v>526</v>
      </c>
      <c r="B753" s="71" t="s">
        <v>900</v>
      </c>
      <c r="C753" s="120"/>
      <c r="D753" s="11">
        <v>569</v>
      </c>
      <c r="E753" s="226">
        <f t="shared" si="275"/>
        <v>0</v>
      </c>
      <c r="F753" s="227">
        <f t="shared" si="276"/>
        <v>35.149384885764498</v>
      </c>
      <c r="G753" s="226">
        <f t="shared" si="273"/>
        <v>40.832993058391182</v>
      </c>
      <c r="H753" s="12">
        <f t="shared" si="274"/>
        <v>20.416496529195591</v>
      </c>
      <c r="I753" s="16">
        <v>19.8</v>
      </c>
      <c r="J753" s="13">
        <f t="shared" si="277"/>
        <v>0</v>
      </c>
      <c r="K753" s="32">
        <f t="shared" si="278"/>
        <v>202.02020202020202</v>
      </c>
      <c r="L753" s="70">
        <f t="shared" si="279"/>
        <v>28.737373737373737</v>
      </c>
      <c r="M753" s="14">
        <v>6.3</v>
      </c>
      <c r="N753" s="15">
        <f t="shared" si="280"/>
        <v>0</v>
      </c>
      <c r="O753" s="151">
        <f t="shared" si="281"/>
        <v>222.22222222222223</v>
      </c>
      <c r="P753" s="143">
        <f t="shared" si="282"/>
        <v>90.317460317460316</v>
      </c>
      <c r="Q753" s="11">
        <f t="shared" si="283"/>
        <v>244.9</v>
      </c>
      <c r="R753" s="12">
        <f t="shared" si="284"/>
        <v>0</v>
      </c>
    </row>
    <row r="754" spans="1:18" ht="14.25" customHeight="1" x14ac:dyDescent="0.25">
      <c r="A754" s="157" t="s">
        <v>527</v>
      </c>
      <c r="B754" s="71" t="s">
        <v>900</v>
      </c>
      <c r="C754" s="120"/>
      <c r="D754" s="11">
        <v>603</v>
      </c>
      <c r="E754" s="226">
        <f t="shared" si="275"/>
        <v>0</v>
      </c>
      <c r="F754" s="227">
        <f t="shared" si="276"/>
        <v>33.16749585406302</v>
      </c>
      <c r="G754" s="226">
        <f t="shared" si="273"/>
        <v>37.551633496057072</v>
      </c>
      <c r="H754" s="12">
        <f t="shared" si="274"/>
        <v>18.775816748028536</v>
      </c>
      <c r="I754" s="16">
        <v>17.600000000000001</v>
      </c>
      <c r="J754" s="13">
        <f t="shared" si="277"/>
        <v>0</v>
      </c>
      <c r="K754" s="32">
        <f t="shared" si="278"/>
        <v>227.27272727272725</v>
      </c>
      <c r="L754" s="70">
        <f t="shared" si="279"/>
        <v>34.261363636363633</v>
      </c>
      <c r="M754" s="14">
        <v>10.6</v>
      </c>
      <c r="N754" s="15">
        <f t="shared" si="280"/>
        <v>0</v>
      </c>
      <c r="O754" s="151">
        <f t="shared" si="281"/>
        <v>132.07547169811323</v>
      </c>
      <c r="P754" s="143">
        <f t="shared" si="282"/>
        <v>56.886792452830193</v>
      </c>
      <c r="Q754" s="11">
        <f t="shared" si="283"/>
        <v>266.3</v>
      </c>
      <c r="R754" s="12">
        <f t="shared" si="284"/>
        <v>0</v>
      </c>
    </row>
    <row r="755" spans="1:18" ht="14.25" customHeight="1" x14ac:dyDescent="0.25">
      <c r="A755" s="157" t="s">
        <v>528</v>
      </c>
      <c r="B755" s="71" t="s">
        <v>900</v>
      </c>
      <c r="C755" s="120"/>
      <c r="D755" s="11">
        <v>614</v>
      </c>
      <c r="E755" s="226">
        <f t="shared" si="275"/>
        <v>0</v>
      </c>
      <c r="F755" s="227">
        <f t="shared" si="276"/>
        <v>32.573289902280131</v>
      </c>
      <c r="G755" s="226">
        <f t="shared" si="273"/>
        <v>36.900369003690038</v>
      </c>
      <c r="H755" s="12">
        <f t="shared" si="274"/>
        <v>18.450184501845019</v>
      </c>
      <c r="I755" s="16">
        <v>18</v>
      </c>
      <c r="J755" s="13">
        <f t="shared" si="277"/>
        <v>0</v>
      </c>
      <c r="K755" s="32">
        <f t="shared" si="278"/>
        <v>222.22222222222223</v>
      </c>
      <c r="L755" s="70">
        <f t="shared" si="279"/>
        <v>34.111111111111114</v>
      </c>
      <c r="M755" s="14">
        <v>8.5</v>
      </c>
      <c r="N755" s="15">
        <f t="shared" si="280"/>
        <v>0</v>
      </c>
      <c r="O755" s="151">
        <f t="shared" si="281"/>
        <v>164.70588235294116</v>
      </c>
      <c r="P755" s="143">
        <f t="shared" si="282"/>
        <v>72.235294117647058</v>
      </c>
      <c r="Q755" s="11">
        <f t="shared" si="283"/>
        <v>271</v>
      </c>
      <c r="R755" s="12">
        <f t="shared" si="284"/>
        <v>0</v>
      </c>
    </row>
    <row r="756" spans="1:18" ht="14.25" customHeight="1" x14ac:dyDescent="0.25">
      <c r="A756" s="157" t="s">
        <v>360</v>
      </c>
      <c r="B756" s="71" t="s">
        <v>900</v>
      </c>
      <c r="C756" s="120"/>
      <c r="D756" s="11">
        <v>573</v>
      </c>
      <c r="E756" s="226">
        <f t="shared" si="275"/>
        <v>0</v>
      </c>
      <c r="F756" s="227">
        <f t="shared" si="276"/>
        <v>34.904013961605585</v>
      </c>
      <c r="G756" s="226">
        <f t="shared" si="273"/>
        <v>39.824771007566703</v>
      </c>
      <c r="H756" s="12">
        <f t="shared" si="274"/>
        <v>19.912385503783351</v>
      </c>
      <c r="I756" s="16">
        <v>17.7</v>
      </c>
      <c r="J756" s="13">
        <f t="shared" si="277"/>
        <v>0</v>
      </c>
      <c r="K756" s="32">
        <f t="shared" si="278"/>
        <v>225.98870056497177</v>
      </c>
      <c r="L756" s="70">
        <f t="shared" si="279"/>
        <v>32.372881355932208</v>
      </c>
      <c r="M756" s="14">
        <v>11.8</v>
      </c>
      <c r="N756" s="15">
        <f t="shared" si="280"/>
        <v>0</v>
      </c>
      <c r="O756" s="151">
        <f t="shared" si="281"/>
        <v>118.64406779661016</v>
      </c>
      <c r="P756" s="143">
        <f t="shared" si="282"/>
        <v>48.559322033898304</v>
      </c>
      <c r="Q756" s="11">
        <f t="shared" si="283"/>
        <v>251.1</v>
      </c>
      <c r="R756" s="12">
        <f t="shared" si="284"/>
        <v>0</v>
      </c>
    </row>
    <row r="757" spans="1:18" s="9" customFormat="1" ht="8.1" customHeight="1" thickBot="1" x14ac:dyDescent="0.3">
      <c r="A757" s="158"/>
      <c r="B757" s="215"/>
      <c r="C757" s="136"/>
      <c r="D757" s="4"/>
      <c r="K757" s="29"/>
      <c r="L757" s="6"/>
      <c r="M757" s="6"/>
      <c r="N757" s="7"/>
      <c r="O757" s="149"/>
      <c r="P757" s="141"/>
      <c r="Q757" s="4"/>
      <c r="R757" s="5"/>
    </row>
    <row r="758" spans="1:18" ht="16.5" thickTop="1" thickBot="1" x14ac:dyDescent="0.3">
      <c r="A758" s="159" t="s">
        <v>543</v>
      </c>
      <c r="B758" s="210"/>
      <c r="C758" s="218"/>
      <c r="D758" s="4"/>
      <c r="E758" s="9"/>
      <c r="F758" s="9"/>
      <c r="G758" s="9"/>
      <c r="H758" s="9"/>
      <c r="I758" s="9"/>
      <c r="J758" s="9"/>
      <c r="K758" s="29"/>
      <c r="L758" s="6"/>
      <c r="M758" s="6"/>
      <c r="N758" s="7"/>
      <c r="O758" s="149"/>
      <c r="P758" s="141"/>
      <c r="Q758" s="4"/>
      <c r="R758" s="5"/>
    </row>
    <row r="759" spans="1:18" s="9" customFormat="1" ht="7.5" customHeight="1" thickTop="1" x14ac:dyDescent="0.25">
      <c r="A759" s="1"/>
      <c r="B759" s="211"/>
      <c r="C759" s="136"/>
      <c r="K759" s="31"/>
      <c r="L759" s="131"/>
      <c r="M759" s="27"/>
      <c r="N759" s="27"/>
      <c r="O759" s="150"/>
      <c r="P759" s="142"/>
      <c r="R759" s="27"/>
    </row>
    <row r="760" spans="1:18" ht="14.25" customHeight="1" x14ac:dyDescent="0.25">
      <c r="A760" s="157" t="s">
        <v>65</v>
      </c>
      <c r="B760" s="71" t="s">
        <v>900</v>
      </c>
      <c r="C760" s="120"/>
      <c r="D760" s="11">
        <v>900</v>
      </c>
      <c r="E760" s="226">
        <f t="shared" ref="E760:E780" si="285">D760*($C760/100)</f>
        <v>0</v>
      </c>
      <c r="F760" s="227">
        <f t="shared" ref="F760:F780" si="286">IF((IF($D$2&gt;=200,0,(((200-$D$2)/$D760)*100)))&gt;999,"",IF($D$2&gt;=200,0,(((200-$D$2)/$D760)*100)))</f>
        <v>22.222222222222221</v>
      </c>
      <c r="G760" s="226">
        <f t="shared" si="273"/>
        <v>22.222222222222221</v>
      </c>
      <c r="H760" s="12">
        <f t="shared" si="274"/>
        <v>11.111111111111111</v>
      </c>
      <c r="I760" s="16">
        <v>0</v>
      </c>
      <c r="J760" s="13">
        <f t="shared" ref="J760:J780" si="287">I760*($C760/100)</f>
        <v>0</v>
      </c>
      <c r="K760" s="32"/>
      <c r="L760" s="70"/>
      <c r="M760" s="14">
        <v>0</v>
      </c>
      <c r="N760" s="15">
        <f t="shared" ref="N760:N780" si="288">M760*($C760/100)</f>
        <v>0</v>
      </c>
      <c r="O760" s="151" t="str">
        <f t="shared" ref="O760:O776" si="289">IF(M760=0,"",IF(((((14-$M$2)/M760)*100))&gt;9999,"",(((14-$M$2)/M760)*100)))</f>
        <v/>
      </c>
      <c r="P760" s="143" t="str">
        <f t="shared" ref="P760:P776" si="290">IF(O760="","",D760/M760)</f>
        <v/>
      </c>
      <c r="Q760" s="11">
        <f t="shared" ref="Q760:Q780" si="291">(D760-(I760*4))/2</f>
        <v>450</v>
      </c>
      <c r="R760" s="12">
        <f t="shared" ref="R760:R780" si="292">(E760-(J760*4))/2</f>
        <v>0</v>
      </c>
    </row>
    <row r="761" spans="1:18" ht="14.25" customHeight="1" x14ac:dyDescent="0.25">
      <c r="A761" s="157" t="s">
        <v>66</v>
      </c>
      <c r="B761" s="71" t="s">
        <v>900</v>
      </c>
      <c r="C761" s="120"/>
      <c r="D761" s="11">
        <v>900</v>
      </c>
      <c r="E761" s="226">
        <f t="shared" si="285"/>
        <v>0</v>
      </c>
      <c r="F761" s="227">
        <f t="shared" si="286"/>
        <v>22.222222222222221</v>
      </c>
      <c r="G761" s="226">
        <f t="shared" si="273"/>
        <v>22.222222222222221</v>
      </c>
      <c r="H761" s="12">
        <f t="shared" si="274"/>
        <v>11.111111111111111</v>
      </c>
      <c r="I761" s="16">
        <v>0</v>
      </c>
      <c r="J761" s="13">
        <f t="shared" si="287"/>
        <v>0</v>
      </c>
      <c r="K761" s="32"/>
      <c r="L761" s="70"/>
      <c r="M761" s="14">
        <v>0</v>
      </c>
      <c r="N761" s="15">
        <f t="shared" si="288"/>
        <v>0</v>
      </c>
      <c r="O761" s="151" t="str">
        <f t="shared" si="289"/>
        <v/>
      </c>
      <c r="P761" s="143" t="str">
        <f t="shared" si="290"/>
        <v/>
      </c>
      <c r="Q761" s="11">
        <f t="shared" si="291"/>
        <v>450</v>
      </c>
      <c r="R761" s="12">
        <f t="shared" si="292"/>
        <v>0</v>
      </c>
    </row>
    <row r="762" spans="1:18" ht="14.25" customHeight="1" x14ac:dyDescent="0.25">
      <c r="A762" s="157" t="s">
        <v>1066</v>
      </c>
      <c r="B762" s="71" t="s">
        <v>900</v>
      </c>
      <c r="C762" s="120"/>
      <c r="D762" s="11">
        <v>884</v>
      </c>
      <c r="E762" s="226">
        <f t="shared" si="285"/>
        <v>0</v>
      </c>
      <c r="F762" s="227">
        <f t="shared" si="286"/>
        <v>22.624434389140273</v>
      </c>
      <c r="G762" s="226">
        <f t="shared" si="273"/>
        <v>22.624434389140273</v>
      </c>
      <c r="H762" s="12">
        <f t="shared" si="274"/>
        <v>11.312217194570136</v>
      </c>
      <c r="I762" s="16">
        <v>0</v>
      </c>
      <c r="J762" s="13">
        <f t="shared" si="287"/>
        <v>0</v>
      </c>
      <c r="K762" s="32"/>
      <c r="L762" s="70"/>
      <c r="M762" s="14">
        <v>0</v>
      </c>
      <c r="N762" s="15">
        <f t="shared" si="288"/>
        <v>0</v>
      </c>
      <c r="O762" s="151" t="str">
        <f t="shared" si="289"/>
        <v/>
      </c>
      <c r="P762" s="143" t="str">
        <f t="shared" si="290"/>
        <v/>
      </c>
      <c r="Q762" s="11">
        <f t="shared" si="291"/>
        <v>442</v>
      </c>
      <c r="R762" s="12">
        <f t="shared" si="292"/>
        <v>0</v>
      </c>
    </row>
    <row r="763" spans="1:18" ht="14.25" customHeight="1" x14ac:dyDescent="0.25">
      <c r="A763" s="157" t="s">
        <v>67</v>
      </c>
      <c r="B763" s="71" t="s">
        <v>900</v>
      </c>
      <c r="C763" s="120"/>
      <c r="D763" s="11">
        <v>879</v>
      </c>
      <c r="E763" s="226">
        <f t="shared" si="285"/>
        <v>0</v>
      </c>
      <c r="F763" s="227">
        <f t="shared" si="286"/>
        <v>22.753128555176335</v>
      </c>
      <c r="G763" s="226">
        <f t="shared" si="273"/>
        <v>22.753128555176335</v>
      </c>
      <c r="H763" s="12">
        <f t="shared" si="274"/>
        <v>11.376564277588168</v>
      </c>
      <c r="I763" s="16">
        <v>0</v>
      </c>
      <c r="J763" s="13">
        <f t="shared" si="287"/>
        <v>0</v>
      </c>
      <c r="K763" s="32"/>
      <c r="L763" s="70"/>
      <c r="M763" s="14">
        <v>0</v>
      </c>
      <c r="N763" s="15">
        <f t="shared" si="288"/>
        <v>0</v>
      </c>
      <c r="O763" s="151" t="str">
        <f t="shared" si="289"/>
        <v/>
      </c>
      <c r="P763" s="143" t="str">
        <f t="shared" si="290"/>
        <v/>
      </c>
      <c r="Q763" s="11">
        <f t="shared" si="291"/>
        <v>439.5</v>
      </c>
      <c r="R763" s="12">
        <f t="shared" si="292"/>
        <v>0</v>
      </c>
    </row>
    <row r="764" spans="1:18" ht="14.25" customHeight="1" x14ac:dyDescent="0.25">
      <c r="A764" s="157" t="s">
        <v>34</v>
      </c>
      <c r="B764" s="71" t="s">
        <v>900</v>
      </c>
      <c r="C764" s="120"/>
      <c r="D764" s="11">
        <v>899</v>
      </c>
      <c r="E764" s="226">
        <f t="shared" si="285"/>
        <v>0</v>
      </c>
      <c r="F764" s="227">
        <f t="shared" si="286"/>
        <v>22.246941045606228</v>
      </c>
      <c r="G764" s="226">
        <f t="shared" si="273"/>
        <v>22.246941045606228</v>
      </c>
      <c r="H764" s="12">
        <f t="shared" si="274"/>
        <v>11.123470522803114</v>
      </c>
      <c r="I764" s="16">
        <v>0</v>
      </c>
      <c r="J764" s="13">
        <f t="shared" si="287"/>
        <v>0</v>
      </c>
      <c r="K764" s="32"/>
      <c r="L764" s="70"/>
      <c r="M764" s="14">
        <v>0</v>
      </c>
      <c r="N764" s="15">
        <f t="shared" si="288"/>
        <v>0</v>
      </c>
      <c r="O764" s="151" t="str">
        <f t="shared" si="289"/>
        <v/>
      </c>
      <c r="P764" s="143" t="str">
        <f t="shared" si="290"/>
        <v/>
      </c>
      <c r="Q764" s="11">
        <f t="shared" si="291"/>
        <v>449.5</v>
      </c>
      <c r="R764" s="12">
        <f t="shared" si="292"/>
        <v>0</v>
      </c>
    </row>
    <row r="765" spans="1:18" ht="14.25" customHeight="1" x14ac:dyDescent="0.25">
      <c r="A765" s="157" t="s">
        <v>68</v>
      </c>
      <c r="B765" s="71" t="s">
        <v>900</v>
      </c>
      <c r="C765" s="120"/>
      <c r="D765" s="11">
        <v>899</v>
      </c>
      <c r="E765" s="226">
        <f t="shared" si="285"/>
        <v>0</v>
      </c>
      <c r="F765" s="227">
        <f t="shared" si="286"/>
        <v>22.246941045606228</v>
      </c>
      <c r="G765" s="226">
        <f t="shared" si="273"/>
        <v>22.246941045606228</v>
      </c>
      <c r="H765" s="12">
        <f t="shared" si="274"/>
        <v>11.123470522803114</v>
      </c>
      <c r="I765" s="16">
        <v>0</v>
      </c>
      <c r="J765" s="13">
        <f t="shared" si="287"/>
        <v>0</v>
      </c>
      <c r="K765" s="32"/>
      <c r="L765" s="70"/>
      <c r="M765" s="14">
        <v>0</v>
      </c>
      <c r="N765" s="15">
        <f t="shared" si="288"/>
        <v>0</v>
      </c>
      <c r="O765" s="151" t="str">
        <f t="shared" si="289"/>
        <v/>
      </c>
      <c r="P765" s="143" t="str">
        <f t="shared" si="290"/>
        <v/>
      </c>
      <c r="Q765" s="11">
        <f t="shared" si="291"/>
        <v>449.5</v>
      </c>
      <c r="R765" s="12">
        <f t="shared" si="292"/>
        <v>0</v>
      </c>
    </row>
    <row r="766" spans="1:18" ht="14.25" customHeight="1" x14ac:dyDescent="0.25">
      <c r="A766" s="157" t="s">
        <v>544</v>
      </c>
      <c r="B766" s="71" t="s">
        <v>900</v>
      </c>
      <c r="C766" s="120"/>
      <c r="D766" s="11">
        <v>884</v>
      </c>
      <c r="E766" s="226">
        <f t="shared" si="285"/>
        <v>0</v>
      </c>
      <c r="F766" s="227">
        <f t="shared" si="286"/>
        <v>22.624434389140273</v>
      </c>
      <c r="G766" s="226">
        <f t="shared" si="273"/>
        <v>22.624434389140273</v>
      </c>
      <c r="H766" s="12">
        <f t="shared" si="274"/>
        <v>11.312217194570136</v>
      </c>
      <c r="I766" s="16">
        <v>0</v>
      </c>
      <c r="J766" s="13">
        <f t="shared" si="287"/>
        <v>0</v>
      </c>
      <c r="K766" s="32"/>
      <c r="L766" s="70"/>
      <c r="M766" s="14">
        <v>0</v>
      </c>
      <c r="N766" s="15">
        <f t="shared" si="288"/>
        <v>0</v>
      </c>
      <c r="O766" s="151" t="str">
        <f t="shared" si="289"/>
        <v/>
      </c>
      <c r="P766" s="143" t="str">
        <f t="shared" si="290"/>
        <v/>
      </c>
      <c r="Q766" s="11">
        <f t="shared" si="291"/>
        <v>442</v>
      </c>
      <c r="R766" s="12">
        <f t="shared" si="292"/>
        <v>0</v>
      </c>
    </row>
    <row r="767" spans="1:18" ht="14.25" customHeight="1" x14ac:dyDescent="0.25">
      <c r="A767" s="157" t="s">
        <v>57</v>
      </c>
      <c r="B767" s="71" t="s">
        <v>900</v>
      </c>
      <c r="C767" s="120"/>
      <c r="D767" s="11">
        <v>899</v>
      </c>
      <c r="E767" s="226">
        <f t="shared" si="285"/>
        <v>0</v>
      </c>
      <c r="F767" s="227">
        <f t="shared" si="286"/>
        <v>22.246941045606228</v>
      </c>
      <c r="G767" s="226">
        <f t="shared" si="273"/>
        <v>22.246941045606228</v>
      </c>
      <c r="H767" s="12">
        <f t="shared" si="274"/>
        <v>11.123470522803114</v>
      </c>
      <c r="I767" s="16">
        <v>0</v>
      </c>
      <c r="J767" s="13">
        <f t="shared" si="287"/>
        <v>0</v>
      </c>
      <c r="K767" s="32"/>
      <c r="L767" s="70"/>
      <c r="M767" s="14">
        <v>0</v>
      </c>
      <c r="N767" s="15">
        <f t="shared" si="288"/>
        <v>0</v>
      </c>
      <c r="O767" s="151" t="str">
        <f t="shared" si="289"/>
        <v/>
      </c>
      <c r="P767" s="143" t="str">
        <f t="shared" si="290"/>
        <v/>
      </c>
      <c r="Q767" s="11">
        <f t="shared" si="291"/>
        <v>449.5</v>
      </c>
      <c r="R767" s="12">
        <f t="shared" si="292"/>
        <v>0</v>
      </c>
    </row>
    <row r="768" spans="1:18" ht="14.25" customHeight="1" x14ac:dyDescent="0.25">
      <c r="A768" s="157" t="s">
        <v>69</v>
      </c>
      <c r="B768" s="71" t="s">
        <v>900</v>
      </c>
      <c r="C768" s="120"/>
      <c r="D768" s="11">
        <v>879</v>
      </c>
      <c r="E768" s="226">
        <f t="shared" si="285"/>
        <v>0</v>
      </c>
      <c r="F768" s="227">
        <f t="shared" si="286"/>
        <v>22.753128555176335</v>
      </c>
      <c r="G768" s="226">
        <f t="shared" si="273"/>
        <v>22.753128555176335</v>
      </c>
      <c r="H768" s="12">
        <f t="shared" si="274"/>
        <v>11.376564277588168</v>
      </c>
      <c r="I768" s="16">
        <v>0</v>
      </c>
      <c r="J768" s="13">
        <f t="shared" si="287"/>
        <v>0</v>
      </c>
      <c r="K768" s="32"/>
      <c r="L768" s="70"/>
      <c r="M768" s="14">
        <v>0</v>
      </c>
      <c r="N768" s="15">
        <f t="shared" si="288"/>
        <v>0</v>
      </c>
      <c r="O768" s="151" t="str">
        <f t="shared" si="289"/>
        <v/>
      </c>
      <c r="P768" s="143" t="str">
        <f t="shared" si="290"/>
        <v/>
      </c>
      <c r="Q768" s="11">
        <f t="shared" si="291"/>
        <v>439.5</v>
      </c>
      <c r="R768" s="12">
        <f t="shared" si="292"/>
        <v>0</v>
      </c>
    </row>
    <row r="769" spans="1:18" ht="14.25" customHeight="1" x14ac:dyDescent="0.25">
      <c r="A769" s="157" t="s">
        <v>33</v>
      </c>
      <c r="B769" s="71" t="s">
        <v>900</v>
      </c>
      <c r="C769" s="120"/>
      <c r="D769" s="11">
        <v>899</v>
      </c>
      <c r="E769" s="226">
        <f t="shared" si="285"/>
        <v>0</v>
      </c>
      <c r="F769" s="227">
        <f t="shared" si="286"/>
        <v>22.246941045606228</v>
      </c>
      <c r="G769" s="226">
        <f t="shared" si="273"/>
        <v>22.246941045606228</v>
      </c>
      <c r="H769" s="12">
        <f t="shared" si="274"/>
        <v>11.123470522803114</v>
      </c>
      <c r="I769" s="16">
        <v>0</v>
      </c>
      <c r="J769" s="13">
        <f t="shared" si="287"/>
        <v>0</v>
      </c>
      <c r="K769" s="32"/>
      <c r="L769" s="70"/>
      <c r="M769" s="14">
        <v>0</v>
      </c>
      <c r="N769" s="15">
        <f t="shared" si="288"/>
        <v>0</v>
      </c>
      <c r="O769" s="151" t="str">
        <f t="shared" si="289"/>
        <v/>
      </c>
      <c r="P769" s="143" t="str">
        <f t="shared" si="290"/>
        <v/>
      </c>
      <c r="Q769" s="11">
        <f t="shared" si="291"/>
        <v>449.5</v>
      </c>
      <c r="R769" s="12">
        <f t="shared" si="292"/>
        <v>0</v>
      </c>
    </row>
    <row r="770" spans="1:18" ht="14.25" customHeight="1" x14ac:dyDescent="0.25">
      <c r="A770" s="157" t="s">
        <v>545</v>
      </c>
      <c r="B770" s="71" t="s">
        <v>900</v>
      </c>
      <c r="C770" s="120"/>
      <c r="D770" s="11">
        <v>899</v>
      </c>
      <c r="E770" s="226">
        <f t="shared" si="285"/>
        <v>0</v>
      </c>
      <c r="F770" s="227">
        <f t="shared" si="286"/>
        <v>22.246941045606228</v>
      </c>
      <c r="G770" s="226">
        <f t="shared" si="273"/>
        <v>22.246941045606228</v>
      </c>
      <c r="H770" s="12">
        <f t="shared" si="274"/>
        <v>11.123470522803114</v>
      </c>
      <c r="I770" s="16">
        <v>0</v>
      </c>
      <c r="J770" s="13">
        <f t="shared" si="287"/>
        <v>0</v>
      </c>
      <c r="K770" s="32"/>
      <c r="L770" s="70"/>
      <c r="M770" s="14">
        <v>0</v>
      </c>
      <c r="N770" s="15">
        <f t="shared" si="288"/>
        <v>0</v>
      </c>
      <c r="O770" s="151" t="str">
        <f t="shared" si="289"/>
        <v/>
      </c>
      <c r="P770" s="143" t="str">
        <f t="shared" si="290"/>
        <v/>
      </c>
      <c r="Q770" s="11">
        <f t="shared" si="291"/>
        <v>449.5</v>
      </c>
      <c r="R770" s="12">
        <f t="shared" si="292"/>
        <v>0</v>
      </c>
    </row>
    <row r="771" spans="1:18" ht="14.25" customHeight="1" x14ac:dyDescent="0.25">
      <c r="A771" s="157" t="s">
        <v>70</v>
      </c>
      <c r="B771" s="71" t="s">
        <v>900</v>
      </c>
      <c r="C771" s="120"/>
      <c r="D771" s="11">
        <v>899</v>
      </c>
      <c r="E771" s="226">
        <f t="shared" si="285"/>
        <v>0</v>
      </c>
      <c r="F771" s="227">
        <f t="shared" si="286"/>
        <v>22.246941045606228</v>
      </c>
      <c r="G771" s="226">
        <f t="shared" si="273"/>
        <v>22.246941045606228</v>
      </c>
      <c r="H771" s="12">
        <f t="shared" si="274"/>
        <v>11.123470522803114</v>
      </c>
      <c r="I771" s="16">
        <v>0</v>
      </c>
      <c r="J771" s="13">
        <f t="shared" si="287"/>
        <v>0</v>
      </c>
      <c r="K771" s="32"/>
      <c r="L771" s="70"/>
      <c r="M771" s="14">
        <v>0</v>
      </c>
      <c r="N771" s="15">
        <f t="shared" si="288"/>
        <v>0</v>
      </c>
      <c r="O771" s="151" t="str">
        <f t="shared" si="289"/>
        <v/>
      </c>
      <c r="P771" s="143" t="str">
        <f t="shared" si="290"/>
        <v/>
      </c>
      <c r="Q771" s="11">
        <f t="shared" si="291"/>
        <v>449.5</v>
      </c>
      <c r="R771" s="12">
        <f t="shared" si="292"/>
        <v>0</v>
      </c>
    </row>
    <row r="772" spans="1:18" ht="14.25" customHeight="1" x14ac:dyDescent="0.25">
      <c r="A772" s="157" t="s">
        <v>71</v>
      </c>
      <c r="B772" s="71" t="s">
        <v>900</v>
      </c>
      <c r="C772" s="120"/>
      <c r="D772" s="11">
        <v>900</v>
      </c>
      <c r="E772" s="226">
        <f t="shared" si="285"/>
        <v>0</v>
      </c>
      <c r="F772" s="227">
        <f t="shared" si="286"/>
        <v>22.222222222222221</v>
      </c>
      <c r="G772" s="226">
        <f t="shared" si="273"/>
        <v>22.222222222222221</v>
      </c>
      <c r="H772" s="12">
        <f t="shared" si="274"/>
        <v>11.111111111111111</v>
      </c>
      <c r="I772" s="16">
        <v>0</v>
      </c>
      <c r="J772" s="13">
        <f t="shared" si="287"/>
        <v>0</v>
      </c>
      <c r="K772" s="32"/>
      <c r="L772" s="70"/>
      <c r="M772" s="14">
        <v>0</v>
      </c>
      <c r="N772" s="15">
        <f t="shared" si="288"/>
        <v>0</v>
      </c>
      <c r="O772" s="151" t="str">
        <f t="shared" si="289"/>
        <v/>
      </c>
      <c r="P772" s="143" t="str">
        <f t="shared" si="290"/>
        <v/>
      </c>
      <c r="Q772" s="11">
        <f t="shared" si="291"/>
        <v>450</v>
      </c>
      <c r="R772" s="12">
        <f t="shared" si="292"/>
        <v>0</v>
      </c>
    </row>
    <row r="773" spans="1:18" ht="14.25" customHeight="1" x14ac:dyDescent="0.25">
      <c r="A773" s="157" t="s">
        <v>546</v>
      </c>
      <c r="B773" s="71" t="s">
        <v>900</v>
      </c>
      <c r="C773" s="120"/>
      <c r="D773" s="11">
        <v>891</v>
      </c>
      <c r="E773" s="226">
        <f t="shared" si="285"/>
        <v>0</v>
      </c>
      <c r="F773" s="227">
        <f t="shared" si="286"/>
        <v>22.446689113355781</v>
      </c>
      <c r="G773" s="226">
        <f t="shared" si="273"/>
        <v>22.446689113355781</v>
      </c>
      <c r="H773" s="12">
        <f t="shared" si="274"/>
        <v>11.22334455667789</v>
      </c>
      <c r="I773" s="16">
        <v>0</v>
      </c>
      <c r="J773" s="13">
        <f t="shared" si="287"/>
        <v>0</v>
      </c>
      <c r="K773" s="32"/>
      <c r="L773" s="70"/>
      <c r="M773" s="14">
        <v>0</v>
      </c>
      <c r="N773" s="15">
        <f t="shared" si="288"/>
        <v>0</v>
      </c>
      <c r="O773" s="151" t="str">
        <f t="shared" si="289"/>
        <v/>
      </c>
      <c r="P773" s="143" t="str">
        <f t="shared" si="290"/>
        <v/>
      </c>
      <c r="Q773" s="11">
        <f t="shared" si="291"/>
        <v>445.5</v>
      </c>
      <c r="R773" s="12">
        <f t="shared" si="292"/>
        <v>0</v>
      </c>
    </row>
    <row r="774" spans="1:18" ht="14.25" customHeight="1" x14ac:dyDescent="0.25">
      <c r="A774" s="157" t="s">
        <v>58</v>
      </c>
      <c r="B774" s="71" t="s">
        <v>900</v>
      </c>
      <c r="C774" s="120"/>
      <c r="D774" s="11">
        <v>897</v>
      </c>
      <c r="E774" s="226">
        <f t="shared" si="285"/>
        <v>0</v>
      </c>
      <c r="F774" s="227">
        <f t="shared" si="286"/>
        <v>22.296544035674472</v>
      </c>
      <c r="G774" s="226">
        <f t="shared" si="273"/>
        <v>22.321428571428573</v>
      </c>
      <c r="H774" s="12">
        <f t="shared" si="274"/>
        <v>11.160714285714286</v>
      </c>
      <c r="I774" s="16">
        <v>0.25</v>
      </c>
      <c r="J774" s="13">
        <f t="shared" si="287"/>
        <v>0</v>
      </c>
      <c r="K774" s="32"/>
      <c r="L774" s="70"/>
      <c r="M774" s="14">
        <v>0</v>
      </c>
      <c r="N774" s="15">
        <f t="shared" si="288"/>
        <v>0</v>
      </c>
      <c r="O774" s="151" t="str">
        <f t="shared" si="289"/>
        <v/>
      </c>
      <c r="P774" s="143" t="str">
        <f t="shared" si="290"/>
        <v/>
      </c>
      <c r="Q774" s="11">
        <f t="shared" si="291"/>
        <v>448</v>
      </c>
      <c r="R774" s="12">
        <f t="shared" si="292"/>
        <v>0</v>
      </c>
    </row>
    <row r="775" spans="1:18" ht="14.25" customHeight="1" x14ac:dyDescent="0.25">
      <c r="A775" s="157" t="s">
        <v>547</v>
      </c>
      <c r="B775" s="71" t="s">
        <v>900</v>
      </c>
      <c r="C775" s="120"/>
      <c r="D775" s="11">
        <v>734</v>
      </c>
      <c r="E775" s="226">
        <f t="shared" si="285"/>
        <v>0</v>
      </c>
      <c r="F775" s="227">
        <f t="shared" si="286"/>
        <v>27.247956403269757</v>
      </c>
      <c r="G775" s="226">
        <f t="shared" si="273"/>
        <v>27.380756804118061</v>
      </c>
      <c r="H775" s="12">
        <f t="shared" si="274"/>
        <v>13.69037840205903</v>
      </c>
      <c r="I775" s="16">
        <v>0.89</v>
      </c>
      <c r="J775" s="13">
        <f t="shared" si="287"/>
        <v>0</v>
      </c>
      <c r="K775" s="32"/>
      <c r="L775" s="70"/>
      <c r="M775" s="14">
        <v>0</v>
      </c>
      <c r="N775" s="15">
        <f t="shared" si="288"/>
        <v>0</v>
      </c>
      <c r="O775" s="151" t="str">
        <f t="shared" si="289"/>
        <v/>
      </c>
      <c r="P775" s="143" t="str">
        <f t="shared" si="290"/>
        <v/>
      </c>
      <c r="Q775" s="11">
        <f t="shared" si="291"/>
        <v>365.22</v>
      </c>
      <c r="R775" s="12">
        <f t="shared" si="292"/>
        <v>0</v>
      </c>
    </row>
    <row r="776" spans="1:18" ht="14.25" customHeight="1" x14ac:dyDescent="0.25">
      <c r="A776" s="157" t="s">
        <v>542</v>
      </c>
      <c r="B776" s="71" t="s">
        <v>900</v>
      </c>
      <c r="C776" s="120"/>
      <c r="D776" s="11">
        <v>722</v>
      </c>
      <c r="E776" s="226">
        <f t="shared" si="285"/>
        <v>0</v>
      </c>
      <c r="F776" s="227">
        <f t="shared" si="286"/>
        <v>27.70083102493075</v>
      </c>
      <c r="G776" s="226">
        <f t="shared" si="273"/>
        <v>27.73155851358846</v>
      </c>
      <c r="H776" s="12">
        <f t="shared" si="274"/>
        <v>13.86577925679423</v>
      </c>
      <c r="I776" s="16">
        <v>0.2</v>
      </c>
      <c r="J776" s="13">
        <f t="shared" si="287"/>
        <v>0</v>
      </c>
      <c r="K776" s="32"/>
      <c r="L776" s="70"/>
      <c r="M776" s="14">
        <v>0</v>
      </c>
      <c r="N776" s="15">
        <f t="shared" si="288"/>
        <v>0</v>
      </c>
      <c r="O776" s="151" t="str">
        <f t="shared" si="289"/>
        <v/>
      </c>
      <c r="P776" s="143" t="str">
        <f t="shared" si="290"/>
        <v/>
      </c>
      <c r="Q776" s="11">
        <f t="shared" si="291"/>
        <v>360.6</v>
      </c>
      <c r="R776" s="12">
        <f t="shared" si="292"/>
        <v>0</v>
      </c>
    </row>
    <row r="777" spans="1:18" ht="14.25" customHeight="1" x14ac:dyDescent="0.25">
      <c r="A777" s="157" t="s">
        <v>548</v>
      </c>
      <c r="B777" s="71" t="s">
        <v>900</v>
      </c>
      <c r="C777" s="120"/>
      <c r="D777" s="11">
        <v>396</v>
      </c>
      <c r="E777" s="226">
        <f t="shared" si="285"/>
        <v>0</v>
      </c>
      <c r="F777" s="227">
        <f t="shared" si="286"/>
        <v>50.505050505050505</v>
      </c>
      <c r="G777" s="226">
        <f t="shared" si="273"/>
        <v>50.556117290192113</v>
      </c>
      <c r="H777" s="12">
        <f t="shared" si="274"/>
        <v>25.278058645096056</v>
      </c>
      <c r="I777" s="16">
        <v>0.1</v>
      </c>
      <c r="J777" s="13">
        <f t="shared" si="287"/>
        <v>0</v>
      </c>
      <c r="K777" s="32"/>
      <c r="L777" s="70"/>
      <c r="M777" s="14">
        <v>0.3</v>
      </c>
      <c r="N777" s="15">
        <f t="shared" si="288"/>
        <v>0</v>
      </c>
      <c r="O777" s="151"/>
      <c r="P777" s="143"/>
      <c r="Q777" s="11">
        <f t="shared" si="291"/>
        <v>197.8</v>
      </c>
      <c r="R777" s="12">
        <f t="shared" si="292"/>
        <v>0</v>
      </c>
    </row>
    <row r="778" spans="1:18" ht="14.25" customHeight="1" x14ac:dyDescent="0.25">
      <c r="A778" s="157" t="s">
        <v>549</v>
      </c>
      <c r="B778" s="71" t="s">
        <v>900</v>
      </c>
      <c r="C778" s="120"/>
      <c r="D778" s="11">
        <v>727</v>
      </c>
      <c r="E778" s="226">
        <f t="shared" si="285"/>
        <v>0</v>
      </c>
      <c r="F778" s="227">
        <f t="shared" si="286"/>
        <v>27.510316368638239</v>
      </c>
      <c r="G778" s="226">
        <f t="shared" ref="G778:G841" si="293">IF(D778=0,"",IF((IF($G$2&gt;=200,0,(((200-$G$2)/($D778-($I778*4))*100))))&gt;999,"",IF($G$2&gt;=200,0,(((200-$G$2)/($D778-($I778*4))*100)))))</f>
        <v>27.647221454243848</v>
      </c>
      <c r="H778" s="12">
        <f t="shared" ref="H778:H841" si="294">IF(D778=0,"",IF((IF($G$2&gt;=100,0,(((100-$G$2)/($D778-($I778*4))*100))))&gt;999,"",IF($G$2&gt;=100,0,(((100-$G$2)/($D778-($I778*4))*100)))))</f>
        <v>13.823610727121924</v>
      </c>
      <c r="I778" s="16">
        <v>0.9</v>
      </c>
      <c r="J778" s="13">
        <f t="shared" si="287"/>
        <v>0</v>
      </c>
      <c r="K778" s="32"/>
      <c r="L778" s="70"/>
      <c r="M778" s="14">
        <v>0</v>
      </c>
      <c r="N778" s="15">
        <f t="shared" si="288"/>
        <v>0</v>
      </c>
      <c r="O778" s="151" t="str">
        <f>IF(M778=0,"",IF(((((14-$M$2)/M778)*100))&gt;9999,"",(((14-$M$2)/M778)*100)))</f>
        <v/>
      </c>
      <c r="P778" s="143" t="str">
        <f>IF(O778="","",D778/M778)</f>
        <v/>
      </c>
      <c r="Q778" s="11">
        <f t="shared" si="291"/>
        <v>361.7</v>
      </c>
      <c r="R778" s="12">
        <f t="shared" si="292"/>
        <v>0</v>
      </c>
    </row>
    <row r="779" spans="1:18" ht="14.25" customHeight="1" x14ac:dyDescent="0.25">
      <c r="A779" s="157" t="s">
        <v>550</v>
      </c>
      <c r="B779" s="71" t="s">
        <v>900</v>
      </c>
      <c r="C779" s="120"/>
      <c r="D779" s="11">
        <v>368</v>
      </c>
      <c r="E779" s="226">
        <f t="shared" si="285"/>
        <v>0</v>
      </c>
      <c r="F779" s="227">
        <f t="shared" si="286"/>
        <v>54.347826086956516</v>
      </c>
      <c r="G779" s="226">
        <f t="shared" si="293"/>
        <v>55.309734513274336</v>
      </c>
      <c r="H779" s="12">
        <f t="shared" si="294"/>
        <v>27.654867256637168</v>
      </c>
      <c r="I779" s="16">
        <v>1.6</v>
      </c>
      <c r="J779" s="13">
        <f t="shared" si="287"/>
        <v>0</v>
      </c>
      <c r="K779" s="32"/>
      <c r="L779" s="70"/>
      <c r="M779" s="14">
        <v>0</v>
      </c>
      <c r="N779" s="15">
        <f t="shared" si="288"/>
        <v>0</v>
      </c>
      <c r="O779" s="151" t="str">
        <f>IF(M779=0,"",IF(((((14-$M$2)/M779)*100))&gt;9999,"",(((14-$M$2)/M779)*100)))</f>
        <v/>
      </c>
      <c r="P779" s="143" t="str">
        <f>IF(O779="","",D779/M779)</f>
        <v/>
      </c>
      <c r="Q779" s="11">
        <f t="shared" si="291"/>
        <v>180.8</v>
      </c>
      <c r="R779" s="12">
        <f t="shared" si="292"/>
        <v>0</v>
      </c>
    </row>
    <row r="780" spans="1:18" ht="14.25" customHeight="1" x14ac:dyDescent="0.25">
      <c r="A780" s="157" t="s">
        <v>551</v>
      </c>
      <c r="B780" s="71" t="s">
        <v>900</v>
      </c>
      <c r="C780" s="120"/>
      <c r="D780" s="11">
        <v>732</v>
      </c>
      <c r="E780" s="226">
        <f t="shared" si="285"/>
        <v>0</v>
      </c>
      <c r="F780" s="227">
        <f t="shared" si="286"/>
        <v>27.322404371584703</v>
      </c>
      <c r="G780" s="226">
        <f t="shared" si="293"/>
        <v>27.457440966501924</v>
      </c>
      <c r="H780" s="12">
        <f t="shared" si="294"/>
        <v>13.728720483250962</v>
      </c>
      <c r="I780" s="16">
        <v>0.9</v>
      </c>
      <c r="J780" s="13">
        <f t="shared" si="287"/>
        <v>0</v>
      </c>
      <c r="K780" s="32"/>
      <c r="L780" s="70"/>
      <c r="M780" s="14">
        <v>0</v>
      </c>
      <c r="N780" s="15">
        <f t="shared" si="288"/>
        <v>0</v>
      </c>
      <c r="O780" s="151" t="str">
        <f>IF(M780=0,"",IF(((((14-$M$2)/M780)*100))&gt;9999,"",(((14-$M$2)/M780)*100)))</f>
        <v/>
      </c>
      <c r="P780" s="143" t="str">
        <f>IF(O780="","",D780/M780)</f>
        <v/>
      </c>
      <c r="Q780" s="11">
        <f t="shared" si="291"/>
        <v>364.2</v>
      </c>
      <c r="R780" s="12">
        <f t="shared" si="292"/>
        <v>0</v>
      </c>
    </row>
    <row r="781" spans="1:18" s="9" customFormat="1" ht="8.1" customHeight="1" thickBot="1" x14ac:dyDescent="0.3">
      <c r="A781" s="158"/>
      <c r="B781" s="215"/>
      <c r="C781" s="136"/>
      <c r="D781" s="17"/>
      <c r="K781" s="29"/>
      <c r="L781" s="6"/>
      <c r="M781" s="18"/>
      <c r="N781" s="19"/>
      <c r="O781" s="154"/>
      <c r="P781" s="147"/>
      <c r="Q781" s="17"/>
      <c r="R781" s="5"/>
    </row>
    <row r="782" spans="1:18" ht="16.5" thickTop="1" thickBot="1" x14ac:dyDescent="0.3">
      <c r="A782" s="159" t="s">
        <v>575</v>
      </c>
      <c r="B782" s="210"/>
      <c r="C782" s="218"/>
      <c r="D782" s="4"/>
      <c r="E782" s="9"/>
      <c r="F782" s="9"/>
      <c r="G782" s="9"/>
      <c r="H782" s="9"/>
      <c r="I782" s="9"/>
      <c r="J782" s="9"/>
      <c r="K782" s="29"/>
      <c r="L782" s="6"/>
      <c r="M782" s="6"/>
      <c r="N782" s="7"/>
      <c r="O782" s="149"/>
      <c r="P782" s="141"/>
      <c r="Q782" s="4"/>
      <c r="R782" s="5"/>
    </row>
    <row r="783" spans="1:18" s="9" customFormat="1" ht="7.5" customHeight="1" thickTop="1" x14ac:dyDescent="0.25">
      <c r="A783" s="1"/>
      <c r="B783" s="211"/>
      <c r="C783" s="136"/>
      <c r="K783" s="31"/>
      <c r="L783" s="131"/>
      <c r="M783" s="27"/>
      <c r="N783" s="27"/>
      <c r="O783" s="150"/>
      <c r="P783" s="142"/>
      <c r="R783" s="27"/>
    </row>
    <row r="784" spans="1:18" ht="14.25" customHeight="1" x14ac:dyDescent="0.25">
      <c r="A784" s="157" t="s">
        <v>564</v>
      </c>
      <c r="B784" s="71" t="s">
        <v>900</v>
      </c>
      <c r="C784" s="120"/>
      <c r="D784" s="11">
        <v>796</v>
      </c>
      <c r="E784" s="226">
        <f t="shared" ref="E784:E817" si="295">D784*($C784/100)</f>
        <v>0</v>
      </c>
      <c r="F784" s="227">
        <f t="shared" ref="F784:F817" si="296">IF((IF($D$2&gt;=200,0,(((200-$D$2)/$D784)*100)))&gt;999,"",IF($D$2&gt;=200,0,(((200-$D$2)/$D784)*100)))</f>
        <v>25.125628140703515</v>
      </c>
      <c r="G784" s="226">
        <f t="shared" si="293"/>
        <v>25.188916876574307</v>
      </c>
      <c r="H784" s="12">
        <f t="shared" si="294"/>
        <v>12.594458438287154</v>
      </c>
      <c r="I784" s="16">
        <v>0.5</v>
      </c>
      <c r="J784" s="13">
        <f t="shared" ref="J784:J817" si="297">I784*($C784/100)</f>
        <v>0</v>
      </c>
      <c r="K784" s="32">
        <f t="shared" ref="K784:K801" si="298">IF(I784=0,"",IF(((((40-$I$2)/I784)*100))&gt;9999,9999,(((40-$I$2)/I784)*100)))</f>
        <v>8000</v>
      </c>
      <c r="L784" s="70">
        <v>99.9</v>
      </c>
      <c r="M784" s="14">
        <v>0.1</v>
      </c>
      <c r="N784" s="15">
        <f t="shared" ref="N784:N817" si="299">M784*($C784/100)</f>
        <v>0</v>
      </c>
      <c r="O784" s="151"/>
      <c r="P784" s="143" t="str">
        <f t="shared" ref="P784:P817" si="300">IF(OR(K784=0,M784=0,I784="",O784=""),"",IF((K784/M784)&gt;99.9,"",(K784/M784)))</f>
        <v/>
      </c>
      <c r="Q784" s="11">
        <f t="shared" ref="Q784:Q817" si="301">(D784-(I784*4))/2</f>
        <v>397</v>
      </c>
      <c r="R784" s="12">
        <f t="shared" ref="R784:R817" si="302">(E784-(J784*4))/2</f>
        <v>0</v>
      </c>
    </row>
    <row r="785" spans="1:18" ht="14.25" customHeight="1" x14ac:dyDescent="0.25">
      <c r="A785" s="157" t="s">
        <v>558</v>
      </c>
      <c r="B785" s="71" t="s">
        <v>900</v>
      </c>
      <c r="C785" s="120"/>
      <c r="D785" s="11">
        <v>352</v>
      </c>
      <c r="E785" s="226">
        <f t="shared" si="295"/>
        <v>0</v>
      </c>
      <c r="F785" s="227">
        <f t="shared" si="296"/>
        <v>56.81818181818182</v>
      </c>
      <c r="G785" s="226">
        <f t="shared" si="293"/>
        <v>65.274151436031332</v>
      </c>
      <c r="H785" s="12">
        <f t="shared" si="294"/>
        <v>32.637075718015666</v>
      </c>
      <c r="I785" s="16">
        <v>11.4</v>
      </c>
      <c r="J785" s="13">
        <f t="shared" si="297"/>
        <v>0</v>
      </c>
      <c r="K785" s="32">
        <f t="shared" si="298"/>
        <v>350.87719298245611</v>
      </c>
      <c r="L785" s="70">
        <f t="shared" ref="L785:L791" si="303">IF(K785=9999,99.9,D785/I785)</f>
        <v>30.87719298245614</v>
      </c>
      <c r="M785" s="14">
        <v>3.9</v>
      </c>
      <c r="N785" s="15">
        <f t="shared" si="299"/>
        <v>0</v>
      </c>
      <c r="O785" s="151">
        <f>IF(M785=0,"",IF(((((14-$M$2)/M785)*100))&gt;9999,"",(((14-$M$2)/M785)*100)))</f>
        <v>358.97435897435901</v>
      </c>
      <c r="P785" s="143">
        <f t="shared" si="300"/>
        <v>89.968511021142589</v>
      </c>
      <c r="Q785" s="11">
        <f t="shared" si="301"/>
        <v>153.19999999999999</v>
      </c>
      <c r="R785" s="12">
        <f t="shared" si="302"/>
        <v>0</v>
      </c>
    </row>
    <row r="786" spans="1:18" ht="14.25" customHeight="1" x14ac:dyDescent="0.25">
      <c r="A786" s="157" t="s">
        <v>554</v>
      </c>
      <c r="B786" s="71" t="s">
        <v>900</v>
      </c>
      <c r="C786" s="120"/>
      <c r="D786" s="11">
        <v>255</v>
      </c>
      <c r="E786" s="226">
        <f t="shared" si="295"/>
        <v>0</v>
      </c>
      <c r="F786" s="227">
        <f t="shared" si="296"/>
        <v>78.431372549019613</v>
      </c>
      <c r="G786" s="226">
        <f t="shared" si="293"/>
        <v>83.542188805346697</v>
      </c>
      <c r="H786" s="12">
        <f t="shared" si="294"/>
        <v>41.771094402673349</v>
      </c>
      <c r="I786" s="16">
        <v>3.9</v>
      </c>
      <c r="J786" s="13">
        <f t="shared" si="297"/>
        <v>0</v>
      </c>
      <c r="K786" s="32">
        <f t="shared" si="298"/>
        <v>1025.6410256410256</v>
      </c>
      <c r="L786" s="70">
        <f t="shared" si="303"/>
        <v>65.384615384615387</v>
      </c>
      <c r="M786" s="14">
        <v>54.3</v>
      </c>
      <c r="N786" s="15">
        <f t="shared" si="299"/>
        <v>0</v>
      </c>
      <c r="O786" s="151">
        <f>IF(M786=0,"",IF(((((14-$M$2)/M786)*100))&gt;9999,"",(((14-$M$2)/M786)*100)))</f>
        <v>25.78268876611418</v>
      </c>
      <c r="P786" s="143">
        <f t="shared" si="300"/>
        <v>18.888416678471927</v>
      </c>
      <c r="Q786" s="11">
        <f t="shared" si="301"/>
        <v>119.7</v>
      </c>
      <c r="R786" s="12">
        <f t="shared" si="302"/>
        <v>0</v>
      </c>
    </row>
    <row r="787" spans="1:18" ht="14.25" customHeight="1" x14ac:dyDescent="0.25">
      <c r="A787" s="157" t="s">
        <v>1056</v>
      </c>
      <c r="B787" s="71" t="s">
        <v>1057</v>
      </c>
      <c r="C787" s="120"/>
      <c r="D787" s="11">
        <v>338</v>
      </c>
      <c r="E787" s="226">
        <f t="shared" si="295"/>
        <v>0</v>
      </c>
      <c r="F787" s="227">
        <f t="shared" si="296"/>
        <v>59.171597633136095</v>
      </c>
      <c r="G787" s="226" t="str">
        <f t="shared" si="293"/>
        <v/>
      </c>
      <c r="H787" s="12" t="str">
        <f t="shared" si="294"/>
        <v/>
      </c>
      <c r="I787" s="16">
        <v>84.4</v>
      </c>
      <c r="J787" s="13">
        <f t="shared" si="297"/>
        <v>0</v>
      </c>
      <c r="K787" s="32">
        <f t="shared" si="298"/>
        <v>47.393364928909946</v>
      </c>
      <c r="L787" s="70">
        <f t="shared" si="303"/>
        <v>4.0047393364928912</v>
      </c>
      <c r="M787" s="14">
        <v>0</v>
      </c>
      <c r="N787" s="15">
        <f t="shared" si="299"/>
        <v>0</v>
      </c>
      <c r="O787" s="151" t="str">
        <f>IF(M787=0,"",IF(((((14-$M$2)/M787)*100))&gt;9999,"",(((14-$M$2)/M787)*100)))</f>
        <v/>
      </c>
      <c r="P787" s="143" t="str">
        <f t="shared" si="300"/>
        <v/>
      </c>
      <c r="Q787" s="11">
        <f t="shared" si="301"/>
        <v>0.19999999999998863</v>
      </c>
      <c r="R787" s="12">
        <f t="shared" si="302"/>
        <v>0</v>
      </c>
    </row>
    <row r="788" spans="1:18" ht="14.25" customHeight="1" x14ac:dyDescent="0.25">
      <c r="A788" s="157" t="s">
        <v>553</v>
      </c>
      <c r="B788" s="71" t="s">
        <v>900</v>
      </c>
      <c r="C788" s="120"/>
      <c r="D788" s="11">
        <v>47.2</v>
      </c>
      <c r="E788" s="226">
        <f t="shared" si="295"/>
        <v>0</v>
      </c>
      <c r="F788" s="227">
        <f t="shared" si="296"/>
        <v>423.72881355932196</v>
      </c>
      <c r="G788" s="226">
        <f t="shared" si="293"/>
        <v>505.05050505050502</v>
      </c>
      <c r="H788" s="12">
        <f t="shared" si="294"/>
        <v>252.52525252525251</v>
      </c>
      <c r="I788" s="16">
        <v>1.9</v>
      </c>
      <c r="J788" s="13">
        <f t="shared" si="297"/>
        <v>0</v>
      </c>
      <c r="K788" s="32">
        <f t="shared" si="298"/>
        <v>2105.2631578947371</v>
      </c>
      <c r="L788" s="70">
        <f t="shared" si="303"/>
        <v>24.842105263157897</v>
      </c>
      <c r="M788" s="14">
        <v>1.5</v>
      </c>
      <c r="N788" s="15">
        <f t="shared" si="299"/>
        <v>0</v>
      </c>
      <c r="O788" s="151"/>
      <c r="P788" s="143" t="str">
        <f t="shared" si="300"/>
        <v/>
      </c>
      <c r="Q788" s="11">
        <f t="shared" si="301"/>
        <v>19.8</v>
      </c>
      <c r="R788" s="12">
        <f t="shared" si="302"/>
        <v>0</v>
      </c>
    </row>
    <row r="789" spans="1:18" ht="14.25" customHeight="1" x14ac:dyDescent="0.25">
      <c r="A789" s="157" t="s">
        <v>561</v>
      </c>
      <c r="B789" s="71" t="s">
        <v>900</v>
      </c>
      <c r="C789" s="120"/>
      <c r="D789" s="11">
        <v>117</v>
      </c>
      <c r="E789" s="226">
        <f t="shared" si="295"/>
        <v>0</v>
      </c>
      <c r="F789" s="227">
        <f t="shared" si="296"/>
        <v>170.94017094017093</v>
      </c>
      <c r="G789" s="226">
        <f t="shared" si="293"/>
        <v>183.48623853211009</v>
      </c>
      <c r="H789" s="12">
        <f t="shared" si="294"/>
        <v>91.743119266055047</v>
      </c>
      <c r="I789" s="16">
        <v>2</v>
      </c>
      <c r="J789" s="13">
        <f t="shared" si="297"/>
        <v>0</v>
      </c>
      <c r="K789" s="32">
        <f t="shared" si="298"/>
        <v>2000</v>
      </c>
      <c r="L789" s="70">
        <f t="shared" si="303"/>
        <v>58.5</v>
      </c>
      <c r="M789" s="14">
        <v>0.9</v>
      </c>
      <c r="N789" s="15">
        <f t="shared" si="299"/>
        <v>0</v>
      </c>
      <c r="O789" s="151"/>
      <c r="P789" s="143" t="str">
        <f t="shared" si="300"/>
        <v/>
      </c>
      <c r="Q789" s="11">
        <f t="shared" si="301"/>
        <v>54.5</v>
      </c>
      <c r="R789" s="12">
        <f t="shared" si="302"/>
        <v>0</v>
      </c>
    </row>
    <row r="790" spans="1:18" ht="14.25" customHeight="1" x14ac:dyDescent="0.25">
      <c r="A790" s="157" t="s">
        <v>559</v>
      </c>
      <c r="B790" s="71" t="s">
        <v>900</v>
      </c>
      <c r="C790" s="120"/>
      <c r="D790" s="11">
        <v>353</v>
      </c>
      <c r="E790" s="226">
        <f t="shared" si="295"/>
        <v>0</v>
      </c>
      <c r="F790" s="227">
        <f t="shared" si="296"/>
        <v>56.657223796033996</v>
      </c>
      <c r="G790" s="226">
        <f t="shared" si="293"/>
        <v>61.996280223186609</v>
      </c>
      <c r="H790" s="12">
        <f t="shared" si="294"/>
        <v>30.998140111593305</v>
      </c>
      <c r="I790" s="16">
        <v>7.6</v>
      </c>
      <c r="J790" s="13">
        <f t="shared" si="297"/>
        <v>0</v>
      </c>
      <c r="K790" s="32">
        <f t="shared" si="298"/>
        <v>526.31578947368428</v>
      </c>
      <c r="L790" s="70">
        <f t="shared" si="303"/>
        <v>46.447368421052637</v>
      </c>
      <c r="M790" s="14">
        <v>26.3</v>
      </c>
      <c r="N790" s="15">
        <f t="shared" si="299"/>
        <v>0</v>
      </c>
      <c r="O790" s="151">
        <f>IF(M790=0,"",IF(((((14-$M$2)/M790)*100))&gt;9999,"",(((14-$M$2)/M790)*100)))</f>
        <v>53.231939163498097</v>
      </c>
      <c r="P790" s="143">
        <f t="shared" si="300"/>
        <v>20.012007204322597</v>
      </c>
      <c r="Q790" s="11">
        <f t="shared" si="301"/>
        <v>161.30000000000001</v>
      </c>
      <c r="R790" s="12">
        <f t="shared" si="302"/>
        <v>0</v>
      </c>
    </row>
    <row r="791" spans="1:18" ht="14.25" customHeight="1" x14ac:dyDescent="0.25">
      <c r="A791" s="157" t="s">
        <v>101</v>
      </c>
      <c r="B791" s="71" t="s">
        <v>900</v>
      </c>
      <c r="C791" s="120"/>
      <c r="D791" s="11">
        <v>164</v>
      </c>
      <c r="E791" s="226">
        <f t="shared" si="295"/>
        <v>0</v>
      </c>
      <c r="F791" s="227">
        <f t="shared" si="296"/>
        <v>121.95121951219512</v>
      </c>
      <c r="G791" s="226">
        <f t="shared" si="293"/>
        <v>378.78787878787881</v>
      </c>
      <c r="H791" s="12">
        <f t="shared" si="294"/>
        <v>189.39393939393941</v>
      </c>
      <c r="I791" s="16">
        <v>27.8</v>
      </c>
      <c r="J791" s="13">
        <f t="shared" si="297"/>
        <v>0</v>
      </c>
      <c r="K791" s="32">
        <f t="shared" si="298"/>
        <v>143.88489208633092</v>
      </c>
      <c r="L791" s="70">
        <f t="shared" si="303"/>
        <v>5.8992805755395681</v>
      </c>
      <c r="M791" s="14">
        <v>3</v>
      </c>
      <c r="N791" s="15">
        <f t="shared" si="299"/>
        <v>0</v>
      </c>
      <c r="O791" s="151">
        <f>IF(M791=0,"",IF(((((14-$M$2)/M791)*100))&gt;9999,"",(((14-$M$2)/M791)*100)))</f>
        <v>466.66666666666669</v>
      </c>
      <c r="P791" s="143">
        <f t="shared" si="300"/>
        <v>47.961630695443638</v>
      </c>
      <c r="Q791" s="11">
        <f t="shared" si="301"/>
        <v>26.4</v>
      </c>
      <c r="R791" s="12">
        <f t="shared" si="302"/>
        <v>0</v>
      </c>
    </row>
    <row r="792" spans="1:18" ht="14.25" customHeight="1" x14ac:dyDescent="0.25">
      <c r="A792" s="157" t="s">
        <v>576</v>
      </c>
      <c r="B792" s="71" t="s">
        <v>900</v>
      </c>
      <c r="C792" s="120"/>
      <c r="D792" s="11">
        <v>709</v>
      </c>
      <c r="E792" s="226">
        <f t="shared" si="295"/>
        <v>0</v>
      </c>
      <c r="F792" s="227">
        <f t="shared" si="296"/>
        <v>28.208744710860366</v>
      </c>
      <c r="G792" s="226">
        <f t="shared" si="293"/>
        <v>28.417163967036092</v>
      </c>
      <c r="H792" s="12">
        <f t="shared" si="294"/>
        <v>14.208581983518046</v>
      </c>
      <c r="I792" s="16">
        <v>1.3</v>
      </c>
      <c r="J792" s="13">
        <f t="shared" si="297"/>
        <v>0</v>
      </c>
      <c r="K792" s="32">
        <f t="shared" si="298"/>
        <v>3076.9230769230767</v>
      </c>
      <c r="L792" s="70">
        <v>99.9</v>
      </c>
      <c r="M792" s="14">
        <v>0</v>
      </c>
      <c r="N792" s="15">
        <f t="shared" si="299"/>
        <v>0</v>
      </c>
      <c r="O792" s="151" t="str">
        <f>IF(M792=0,"",IF(((((14-$M$2)/M792)*100))&gt;9999,"",(((14-$M$2)/M792)*100)))</f>
        <v/>
      </c>
      <c r="P792" s="143" t="str">
        <f t="shared" si="300"/>
        <v/>
      </c>
      <c r="Q792" s="11">
        <f t="shared" si="301"/>
        <v>351.9</v>
      </c>
      <c r="R792" s="12">
        <f t="shared" si="302"/>
        <v>0</v>
      </c>
    </row>
    <row r="793" spans="1:18" ht="14.25" customHeight="1" x14ac:dyDescent="0.25">
      <c r="A793" s="157" t="s">
        <v>577</v>
      </c>
      <c r="B793" s="71" t="s">
        <v>900</v>
      </c>
      <c r="C793" s="120"/>
      <c r="D793" s="11">
        <v>300</v>
      </c>
      <c r="E793" s="226">
        <f t="shared" si="295"/>
        <v>0</v>
      </c>
      <c r="F793" s="227">
        <f t="shared" si="296"/>
        <v>66.666666666666657</v>
      </c>
      <c r="G793" s="226">
        <f t="shared" si="293"/>
        <v>67.567567567567565</v>
      </c>
      <c r="H793" s="12">
        <f t="shared" si="294"/>
        <v>33.783783783783782</v>
      </c>
      <c r="I793" s="16">
        <v>1</v>
      </c>
      <c r="J793" s="13">
        <f t="shared" si="297"/>
        <v>0</v>
      </c>
      <c r="K793" s="32">
        <f t="shared" si="298"/>
        <v>4000</v>
      </c>
      <c r="L793" s="70">
        <v>99.9</v>
      </c>
      <c r="M793" s="14">
        <v>0</v>
      </c>
      <c r="N793" s="15">
        <f t="shared" si="299"/>
        <v>0</v>
      </c>
      <c r="O793" s="151" t="str">
        <f>IF(M793=0,"",IF(((((14-$M$2)/M793)*100))&gt;9999,"",(((14-$M$2)/M793)*100)))</f>
        <v/>
      </c>
      <c r="P793" s="143" t="str">
        <f t="shared" si="300"/>
        <v/>
      </c>
      <c r="Q793" s="11">
        <f t="shared" si="301"/>
        <v>148</v>
      </c>
      <c r="R793" s="12">
        <f t="shared" si="302"/>
        <v>0</v>
      </c>
    </row>
    <row r="794" spans="1:18" ht="14.25" customHeight="1" x14ac:dyDescent="0.25">
      <c r="A794" s="157" t="s">
        <v>581</v>
      </c>
      <c r="B794" s="71" t="s">
        <v>900</v>
      </c>
      <c r="C794" s="120"/>
      <c r="D794" s="11">
        <v>67</v>
      </c>
      <c r="E794" s="226">
        <f t="shared" si="295"/>
        <v>0</v>
      </c>
      <c r="F794" s="227">
        <f t="shared" si="296"/>
        <v>298.50746268656718</v>
      </c>
      <c r="G794" s="226">
        <f t="shared" si="293"/>
        <v>383.14176245210729</v>
      </c>
      <c r="H794" s="12">
        <f t="shared" si="294"/>
        <v>191.57088122605364</v>
      </c>
      <c r="I794" s="16">
        <v>3.7</v>
      </c>
      <c r="J794" s="13">
        <f t="shared" si="297"/>
        <v>0</v>
      </c>
      <c r="K794" s="32">
        <f t="shared" si="298"/>
        <v>1081.081081081081</v>
      </c>
      <c r="L794" s="70">
        <f t="shared" ref="L794:L801" si="304">IF(K794=9999,99.9,D794/I794)</f>
        <v>18.108108108108109</v>
      </c>
      <c r="M794" s="14">
        <v>8</v>
      </c>
      <c r="N794" s="15">
        <f t="shared" si="299"/>
        <v>0</v>
      </c>
      <c r="O794" s="151"/>
      <c r="P794" s="143" t="str">
        <f t="shared" si="300"/>
        <v/>
      </c>
      <c r="Q794" s="11">
        <f t="shared" si="301"/>
        <v>26.1</v>
      </c>
      <c r="R794" s="12">
        <f t="shared" si="302"/>
        <v>0</v>
      </c>
    </row>
    <row r="795" spans="1:18" ht="14.25" customHeight="1" x14ac:dyDescent="0.25">
      <c r="A795" s="157" t="s">
        <v>568</v>
      </c>
      <c r="B795" s="71" t="s">
        <v>900</v>
      </c>
      <c r="C795" s="120"/>
      <c r="D795" s="11">
        <v>125</v>
      </c>
      <c r="E795" s="226">
        <f t="shared" si="295"/>
        <v>0</v>
      </c>
      <c r="F795" s="227">
        <f t="shared" si="296"/>
        <v>160</v>
      </c>
      <c r="G795" s="226">
        <f t="shared" si="293"/>
        <v>207.03933747412009</v>
      </c>
      <c r="H795" s="12">
        <f t="shared" si="294"/>
        <v>103.51966873706004</v>
      </c>
      <c r="I795" s="16">
        <v>7.1</v>
      </c>
      <c r="J795" s="13">
        <f t="shared" si="297"/>
        <v>0</v>
      </c>
      <c r="K795" s="32">
        <f t="shared" si="298"/>
        <v>563.38028169014092</v>
      </c>
      <c r="L795" s="70">
        <f t="shared" si="304"/>
        <v>17.605633802816904</v>
      </c>
      <c r="M795" s="14">
        <v>1.3</v>
      </c>
      <c r="N795" s="15">
        <f t="shared" si="299"/>
        <v>0</v>
      </c>
      <c r="O795" s="151"/>
      <c r="P795" s="143" t="str">
        <f t="shared" si="300"/>
        <v/>
      </c>
      <c r="Q795" s="11">
        <f t="shared" si="301"/>
        <v>48.3</v>
      </c>
      <c r="R795" s="12">
        <f t="shared" si="302"/>
        <v>0</v>
      </c>
    </row>
    <row r="796" spans="1:18" ht="14.25" customHeight="1" x14ac:dyDescent="0.25">
      <c r="A796" s="157" t="s">
        <v>556</v>
      </c>
      <c r="B796" s="71" t="s">
        <v>900</v>
      </c>
      <c r="C796" s="120"/>
      <c r="D796" s="11">
        <v>506</v>
      </c>
      <c r="E796" s="226">
        <f t="shared" si="295"/>
        <v>0</v>
      </c>
      <c r="F796" s="227">
        <f t="shared" si="296"/>
        <v>39.525691699604742</v>
      </c>
      <c r="G796" s="226">
        <f t="shared" si="293"/>
        <v>41.42502071251036</v>
      </c>
      <c r="H796" s="12">
        <f t="shared" si="294"/>
        <v>20.71251035625518</v>
      </c>
      <c r="I796" s="16">
        <v>5.8</v>
      </c>
      <c r="J796" s="13">
        <f t="shared" si="297"/>
        <v>0</v>
      </c>
      <c r="K796" s="32">
        <f t="shared" si="298"/>
        <v>689.65517241379314</v>
      </c>
      <c r="L796" s="70">
        <f t="shared" si="304"/>
        <v>87.241379310344826</v>
      </c>
      <c r="M796" s="14">
        <v>20.8</v>
      </c>
      <c r="N796" s="15">
        <f t="shared" si="299"/>
        <v>0</v>
      </c>
      <c r="O796" s="151">
        <f>IF(M796=0,"",IF(((((14-$M$2)/M796)*100))&gt;9999,"",(((14-$M$2)/M796)*100)))</f>
        <v>67.307692307692307</v>
      </c>
      <c r="P796" s="143">
        <f t="shared" si="300"/>
        <v>33.156498673740053</v>
      </c>
      <c r="Q796" s="11">
        <f t="shared" si="301"/>
        <v>241.4</v>
      </c>
      <c r="R796" s="12">
        <f t="shared" si="302"/>
        <v>0</v>
      </c>
    </row>
    <row r="797" spans="1:18" ht="14.25" customHeight="1" x14ac:dyDescent="0.25">
      <c r="A797" s="157" t="s">
        <v>580</v>
      </c>
      <c r="B797" s="71" t="s">
        <v>900</v>
      </c>
      <c r="C797" s="120"/>
      <c r="D797" s="11">
        <v>308</v>
      </c>
      <c r="E797" s="226">
        <f t="shared" si="295"/>
        <v>0</v>
      </c>
      <c r="F797" s="227">
        <f t="shared" si="296"/>
        <v>64.935064935064929</v>
      </c>
      <c r="G797" s="226">
        <f t="shared" si="293"/>
        <v>75.757575757575751</v>
      </c>
      <c r="H797" s="12">
        <f t="shared" si="294"/>
        <v>37.878787878787875</v>
      </c>
      <c r="I797" s="16">
        <v>11</v>
      </c>
      <c r="J797" s="13">
        <f t="shared" si="297"/>
        <v>0</v>
      </c>
      <c r="K797" s="32">
        <f t="shared" si="298"/>
        <v>363.63636363636363</v>
      </c>
      <c r="L797" s="70">
        <f t="shared" si="304"/>
        <v>28</v>
      </c>
      <c r="M797" s="14">
        <v>42.8</v>
      </c>
      <c r="N797" s="15">
        <f t="shared" si="299"/>
        <v>0</v>
      </c>
      <c r="O797" s="151">
        <f>IF(M797=0,"",IF(((((14-$M$2)/M797)*100))&gt;9999,"",(((14-$M$2)/M797)*100)))</f>
        <v>32.710280373831779</v>
      </c>
      <c r="P797" s="143">
        <f t="shared" si="300"/>
        <v>8.4961767204757859</v>
      </c>
      <c r="Q797" s="11">
        <f t="shared" si="301"/>
        <v>132</v>
      </c>
      <c r="R797" s="12">
        <f t="shared" si="302"/>
        <v>0</v>
      </c>
    </row>
    <row r="798" spans="1:18" ht="14.25" customHeight="1" x14ac:dyDescent="0.25">
      <c r="A798" s="157" t="s">
        <v>1028</v>
      </c>
      <c r="B798" s="71" t="s">
        <v>900</v>
      </c>
      <c r="C798" s="120"/>
      <c r="D798" s="11">
        <v>59.1</v>
      </c>
      <c r="E798" s="226">
        <f t="shared" si="295"/>
        <v>0</v>
      </c>
      <c r="F798" s="227">
        <f t="shared" si="296"/>
        <v>338.40947546531305</v>
      </c>
      <c r="G798" s="226">
        <f t="shared" si="293"/>
        <v>481.92771084337352</v>
      </c>
      <c r="H798" s="12">
        <f t="shared" si="294"/>
        <v>240.96385542168676</v>
      </c>
      <c r="I798" s="16">
        <v>4.4000000000000004</v>
      </c>
      <c r="J798" s="13">
        <f t="shared" si="297"/>
        <v>0</v>
      </c>
      <c r="K798" s="32">
        <f t="shared" si="298"/>
        <v>909.09090909090901</v>
      </c>
      <c r="L798" s="70">
        <f t="shared" si="304"/>
        <v>13.431818181818182</v>
      </c>
      <c r="M798" s="14">
        <v>4.2</v>
      </c>
      <c r="N798" s="15">
        <f t="shared" si="299"/>
        <v>0</v>
      </c>
      <c r="O798" s="151"/>
      <c r="P798" s="143" t="str">
        <f t="shared" si="300"/>
        <v/>
      </c>
      <c r="Q798" s="11">
        <f t="shared" si="301"/>
        <v>20.75</v>
      </c>
      <c r="R798" s="12">
        <f t="shared" si="302"/>
        <v>0</v>
      </c>
    </row>
    <row r="799" spans="1:18" ht="14.25" customHeight="1" x14ac:dyDescent="0.25">
      <c r="A799" s="157" t="s">
        <v>555</v>
      </c>
      <c r="B799" s="71" t="s">
        <v>900</v>
      </c>
      <c r="C799" s="120"/>
      <c r="D799" s="11">
        <v>357</v>
      </c>
      <c r="E799" s="226">
        <f t="shared" si="295"/>
        <v>0</v>
      </c>
      <c r="F799" s="227">
        <f t="shared" si="296"/>
        <v>56.022408963585434</v>
      </c>
      <c r="G799" s="226">
        <f t="shared" si="293"/>
        <v>67.159167226326389</v>
      </c>
      <c r="H799" s="12">
        <f t="shared" si="294"/>
        <v>33.579583613163194</v>
      </c>
      <c r="I799" s="16">
        <v>14.8</v>
      </c>
      <c r="J799" s="13">
        <f t="shared" si="297"/>
        <v>0</v>
      </c>
      <c r="K799" s="32">
        <f t="shared" si="298"/>
        <v>270.27027027027026</v>
      </c>
      <c r="L799" s="70">
        <f t="shared" si="304"/>
        <v>24.121621621621621</v>
      </c>
      <c r="M799" s="14">
        <v>20.9</v>
      </c>
      <c r="N799" s="15">
        <f t="shared" si="299"/>
        <v>0</v>
      </c>
      <c r="O799" s="151">
        <f>IF(M799=0,"",IF(((((14-$M$2)/M799)*100))&gt;9999,"",(((14-$M$2)/M799)*100)))</f>
        <v>66.985645933014354</v>
      </c>
      <c r="P799" s="143">
        <f t="shared" si="300"/>
        <v>12.931591878960301</v>
      </c>
      <c r="Q799" s="11">
        <f t="shared" si="301"/>
        <v>148.9</v>
      </c>
      <c r="R799" s="12">
        <f t="shared" si="302"/>
        <v>0</v>
      </c>
    </row>
    <row r="800" spans="1:18" ht="14.25" customHeight="1" x14ac:dyDescent="0.25">
      <c r="A800" s="157" t="s">
        <v>578</v>
      </c>
      <c r="B800" s="71" t="s">
        <v>900</v>
      </c>
      <c r="C800" s="120"/>
      <c r="D800" s="11">
        <v>283</v>
      </c>
      <c r="E800" s="226">
        <f t="shared" si="295"/>
        <v>0</v>
      </c>
      <c r="F800" s="227">
        <f t="shared" si="296"/>
        <v>70.671378091872796</v>
      </c>
      <c r="G800" s="226">
        <f t="shared" si="293"/>
        <v>82.85004142502072</v>
      </c>
      <c r="H800" s="12">
        <f t="shared" si="294"/>
        <v>41.42502071251036</v>
      </c>
      <c r="I800" s="16">
        <v>10.4</v>
      </c>
      <c r="J800" s="13">
        <f t="shared" si="297"/>
        <v>0</v>
      </c>
      <c r="K800" s="32">
        <f t="shared" si="298"/>
        <v>384.61538461538458</v>
      </c>
      <c r="L800" s="70">
        <f t="shared" si="304"/>
        <v>27.21153846153846</v>
      </c>
      <c r="M800" s="14">
        <v>26.2</v>
      </c>
      <c r="N800" s="15">
        <f t="shared" si="299"/>
        <v>0</v>
      </c>
      <c r="O800" s="151">
        <f>IF(M800=0,"",IF(((((14-$M$2)/M800)*100))&gt;9999,"",(((14-$M$2)/M800)*100)))</f>
        <v>53.435114503816791</v>
      </c>
      <c r="P800" s="143">
        <f t="shared" si="300"/>
        <v>14.67997651203758</v>
      </c>
      <c r="Q800" s="11">
        <f t="shared" si="301"/>
        <v>120.7</v>
      </c>
      <c r="R800" s="12">
        <f t="shared" si="302"/>
        <v>0</v>
      </c>
    </row>
    <row r="801" spans="1:18" ht="14.25" customHeight="1" x14ac:dyDescent="0.25">
      <c r="A801" s="157" t="s">
        <v>579</v>
      </c>
      <c r="B801" s="71" t="s">
        <v>900</v>
      </c>
      <c r="C801" s="120"/>
      <c r="D801" s="11">
        <v>280</v>
      </c>
      <c r="E801" s="226">
        <f t="shared" si="295"/>
        <v>0</v>
      </c>
      <c r="F801" s="227">
        <f t="shared" si="296"/>
        <v>71.428571428571431</v>
      </c>
      <c r="G801" s="226">
        <f t="shared" si="293"/>
        <v>84.602368866328263</v>
      </c>
      <c r="H801" s="12">
        <f t="shared" si="294"/>
        <v>42.301184433164131</v>
      </c>
      <c r="I801" s="16">
        <v>10.9</v>
      </c>
      <c r="J801" s="13">
        <f t="shared" si="297"/>
        <v>0</v>
      </c>
      <c r="K801" s="32">
        <f t="shared" si="298"/>
        <v>366.97247706422019</v>
      </c>
      <c r="L801" s="70">
        <f t="shared" si="304"/>
        <v>25.688073394495412</v>
      </c>
      <c r="M801" s="14">
        <v>26.5</v>
      </c>
      <c r="N801" s="15">
        <f t="shared" si="299"/>
        <v>0</v>
      </c>
      <c r="O801" s="151">
        <f>IF(M801=0,"",IF(((((14-$M$2)/M801)*100))&gt;9999,"",(((14-$M$2)/M801)*100)))</f>
        <v>52.830188679245282</v>
      </c>
      <c r="P801" s="143">
        <f t="shared" si="300"/>
        <v>13.848018002423403</v>
      </c>
      <c r="Q801" s="11">
        <f t="shared" si="301"/>
        <v>118.2</v>
      </c>
      <c r="R801" s="12">
        <f t="shared" si="302"/>
        <v>0</v>
      </c>
    </row>
    <row r="802" spans="1:18" ht="14.25" customHeight="1" x14ac:dyDescent="0.25">
      <c r="A802" s="157" t="s">
        <v>552</v>
      </c>
      <c r="B802" s="71" t="s">
        <v>900</v>
      </c>
      <c r="C802" s="120"/>
      <c r="D802" s="11">
        <v>0</v>
      </c>
      <c r="E802" s="226">
        <f t="shared" si="295"/>
        <v>0</v>
      </c>
      <c r="F802" s="227"/>
      <c r="G802" s="226" t="str">
        <f t="shared" si="293"/>
        <v/>
      </c>
      <c r="H802" s="12" t="str">
        <f t="shared" si="294"/>
        <v/>
      </c>
      <c r="I802" s="16">
        <v>0</v>
      </c>
      <c r="J802" s="13">
        <f t="shared" si="297"/>
        <v>0</v>
      </c>
      <c r="K802" s="32"/>
      <c r="L802" s="70"/>
      <c r="M802" s="14">
        <v>0</v>
      </c>
      <c r="N802" s="15">
        <f t="shared" si="299"/>
        <v>0</v>
      </c>
      <c r="O802" s="151" t="str">
        <f>IF(M802=0,"",IF(((((14-$M$2)/M802)*100))&gt;9999,"",(((14-$M$2)/M802)*100)))</f>
        <v/>
      </c>
      <c r="P802" s="143" t="str">
        <f t="shared" si="300"/>
        <v/>
      </c>
      <c r="Q802" s="11">
        <f t="shared" si="301"/>
        <v>0</v>
      </c>
      <c r="R802" s="12">
        <f t="shared" si="302"/>
        <v>0</v>
      </c>
    </row>
    <row r="803" spans="1:18" ht="14.25" customHeight="1" x14ac:dyDescent="0.25">
      <c r="A803" s="157" t="s">
        <v>570</v>
      </c>
      <c r="B803" s="71" t="s">
        <v>900</v>
      </c>
      <c r="C803" s="120"/>
      <c r="D803" s="11">
        <v>121</v>
      </c>
      <c r="E803" s="226">
        <f t="shared" si="295"/>
        <v>0</v>
      </c>
      <c r="F803" s="227">
        <f t="shared" si="296"/>
        <v>165.28925619834712</v>
      </c>
      <c r="G803" s="226">
        <f t="shared" si="293"/>
        <v>167.95431642593215</v>
      </c>
      <c r="H803" s="12">
        <f t="shared" si="294"/>
        <v>83.977158212966074</v>
      </c>
      <c r="I803" s="16">
        <v>0.48</v>
      </c>
      <c r="J803" s="13">
        <f t="shared" si="297"/>
        <v>0</v>
      </c>
      <c r="K803" s="32">
        <f t="shared" ref="K803:K817" si="305">IF(I803=0,"",IF(((((40-$I$2)/I803)*100))&gt;9999,9999,(((40-$I$2)/I803)*100)))</f>
        <v>8333.3333333333339</v>
      </c>
      <c r="L803" s="70">
        <v>99.9</v>
      </c>
      <c r="M803" s="14">
        <v>0.8</v>
      </c>
      <c r="N803" s="15">
        <f t="shared" si="299"/>
        <v>0</v>
      </c>
      <c r="O803" s="151"/>
      <c r="P803" s="143" t="str">
        <f t="shared" si="300"/>
        <v/>
      </c>
      <c r="Q803" s="11">
        <f t="shared" si="301"/>
        <v>59.54</v>
      </c>
      <c r="R803" s="12">
        <f t="shared" si="302"/>
        <v>0</v>
      </c>
    </row>
    <row r="804" spans="1:18" ht="14.25" customHeight="1" x14ac:dyDescent="0.25">
      <c r="A804" s="157" t="s">
        <v>574</v>
      </c>
      <c r="B804" s="71" t="s">
        <v>900</v>
      </c>
      <c r="C804" s="120"/>
      <c r="D804" s="11">
        <v>78.2</v>
      </c>
      <c r="E804" s="226">
        <f t="shared" si="295"/>
        <v>0</v>
      </c>
      <c r="F804" s="227">
        <f t="shared" si="296"/>
        <v>255.7544757033248</v>
      </c>
      <c r="G804" s="226">
        <f t="shared" si="293"/>
        <v>277.00831024930744</v>
      </c>
      <c r="H804" s="12">
        <f t="shared" si="294"/>
        <v>138.50415512465372</v>
      </c>
      <c r="I804" s="16">
        <v>1.5</v>
      </c>
      <c r="J804" s="13">
        <f t="shared" si="297"/>
        <v>0</v>
      </c>
      <c r="K804" s="32">
        <f t="shared" si="305"/>
        <v>2666.666666666667</v>
      </c>
      <c r="L804" s="70">
        <f t="shared" ref="L804:L810" si="306">IF(K804=9999,99.9,D804/I804)</f>
        <v>52.133333333333333</v>
      </c>
      <c r="M804" s="14">
        <v>0</v>
      </c>
      <c r="N804" s="15">
        <f t="shared" si="299"/>
        <v>0</v>
      </c>
      <c r="O804" s="151"/>
      <c r="P804" s="143" t="str">
        <f t="shared" si="300"/>
        <v/>
      </c>
      <c r="Q804" s="11">
        <f t="shared" si="301"/>
        <v>36.1</v>
      </c>
      <c r="R804" s="12">
        <f t="shared" si="302"/>
        <v>0</v>
      </c>
    </row>
    <row r="805" spans="1:18" ht="14.25" customHeight="1" x14ac:dyDescent="0.25">
      <c r="A805" s="157" t="s">
        <v>571</v>
      </c>
      <c r="B805" s="71" t="s">
        <v>900</v>
      </c>
      <c r="C805" s="120"/>
      <c r="D805" s="11">
        <v>71</v>
      </c>
      <c r="E805" s="226">
        <f t="shared" si="295"/>
        <v>0</v>
      </c>
      <c r="F805" s="227">
        <f t="shared" si="296"/>
        <v>281.6901408450704</v>
      </c>
      <c r="G805" s="226">
        <f t="shared" si="293"/>
        <v>313.47962382445138</v>
      </c>
      <c r="H805" s="12">
        <f t="shared" si="294"/>
        <v>156.73981191222569</v>
      </c>
      <c r="I805" s="16">
        <v>1.8</v>
      </c>
      <c r="J805" s="13">
        <f t="shared" si="297"/>
        <v>0</v>
      </c>
      <c r="K805" s="32">
        <f t="shared" si="305"/>
        <v>2222.2222222222222</v>
      </c>
      <c r="L805" s="70">
        <f t="shared" si="306"/>
        <v>39.444444444444443</v>
      </c>
      <c r="M805" s="14">
        <v>0.6</v>
      </c>
      <c r="N805" s="15">
        <f t="shared" si="299"/>
        <v>0</v>
      </c>
      <c r="O805" s="151"/>
      <c r="P805" s="143" t="str">
        <f t="shared" si="300"/>
        <v/>
      </c>
      <c r="Q805" s="11">
        <f t="shared" si="301"/>
        <v>31.9</v>
      </c>
      <c r="R805" s="12">
        <f t="shared" si="302"/>
        <v>0</v>
      </c>
    </row>
    <row r="806" spans="1:18" ht="14.25" customHeight="1" x14ac:dyDescent="0.25">
      <c r="A806" s="157" t="s">
        <v>562</v>
      </c>
      <c r="B806" s="71" t="s">
        <v>900</v>
      </c>
      <c r="C806" s="120"/>
      <c r="D806" s="11">
        <v>153</v>
      </c>
      <c r="E806" s="226">
        <f t="shared" si="295"/>
        <v>0</v>
      </c>
      <c r="F806" s="227">
        <f t="shared" si="296"/>
        <v>130.718954248366</v>
      </c>
      <c r="G806" s="226">
        <f t="shared" si="293"/>
        <v>146.41288433382138</v>
      </c>
      <c r="H806" s="12">
        <f t="shared" si="294"/>
        <v>73.206442166910691</v>
      </c>
      <c r="I806" s="16">
        <v>4.0999999999999996</v>
      </c>
      <c r="J806" s="13">
        <f t="shared" si="297"/>
        <v>0</v>
      </c>
      <c r="K806" s="32">
        <f t="shared" si="305"/>
        <v>975.6097560975611</v>
      </c>
      <c r="L806" s="70">
        <f t="shared" si="306"/>
        <v>37.31707317073171</v>
      </c>
      <c r="M806" s="14">
        <v>0.3</v>
      </c>
      <c r="N806" s="15">
        <f t="shared" si="299"/>
        <v>0</v>
      </c>
      <c r="O806" s="151"/>
      <c r="P806" s="143" t="str">
        <f t="shared" si="300"/>
        <v/>
      </c>
      <c r="Q806" s="11">
        <f t="shared" si="301"/>
        <v>68.3</v>
      </c>
      <c r="R806" s="12">
        <f t="shared" si="302"/>
        <v>0</v>
      </c>
    </row>
    <row r="807" spans="1:18" ht="14.25" customHeight="1" x14ac:dyDescent="0.25">
      <c r="A807" s="157" t="s">
        <v>566</v>
      </c>
      <c r="B807" s="71" t="s">
        <v>900</v>
      </c>
      <c r="C807" s="120"/>
      <c r="D807" s="11">
        <v>148</v>
      </c>
      <c r="E807" s="226">
        <f t="shared" si="295"/>
        <v>0</v>
      </c>
      <c r="F807" s="227">
        <f t="shared" si="296"/>
        <v>135.13513513513513</v>
      </c>
      <c r="G807" s="226">
        <f t="shared" si="293"/>
        <v>172.41379310344826</v>
      </c>
      <c r="H807" s="12">
        <f t="shared" si="294"/>
        <v>86.206896551724128</v>
      </c>
      <c r="I807" s="16">
        <v>8</v>
      </c>
      <c r="J807" s="13">
        <f t="shared" si="297"/>
        <v>0</v>
      </c>
      <c r="K807" s="32">
        <f t="shared" si="305"/>
        <v>500</v>
      </c>
      <c r="L807" s="70">
        <f t="shared" si="306"/>
        <v>18.5</v>
      </c>
      <c r="M807" s="14">
        <v>1.1000000000000001</v>
      </c>
      <c r="N807" s="15">
        <f t="shared" si="299"/>
        <v>0</v>
      </c>
      <c r="O807" s="151"/>
      <c r="P807" s="143" t="str">
        <f t="shared" si="300"/>
        <v/>
      </c>
      <c r="Q807" s="11">
        <f t="shared" si="301"/>
        <v>58</v>
      </c>
      <c r="R807" s="12">
        <f t="shared" si="302"/>
        <v>0</v>
      </c>
    </row>
    <row r="808" spans="1:18" ht="14.25" customHeight="1" x14ac:dyDescent="0.25">
      <c r="A808" s="157" t="s">
        <v>573</v>
      </c>
      <c r="B808" s="71" t="s">
        <v>900</v>
      </c>
      <c r="C808" s="120"/>
      <c r="D808" s="11">
        <v>307</v>
      </c>
      <c r="E808" s="226">
        <f t="shared" si="295"/>
        <v>0</v>
      </c>
      <c r="F808" s="227">
        <f t="shared" si="296"/>
        <v>65.146579804560261</v>
      </c>
      <c r="G808" s="226">
        <f t="shared" si="293"/>
        <v>72.202166064981952</v>
      </c>
      <c r="H808" s="12">
        <f t="shared" si="294"/>
        <v>36.101083032490976</v>
      </c>
      <c r="I808" s="16">
        <v>7.5</v>
      </c>
      <c r="J808" s="13">
        <f t="shared" si="297"/>
        <v>0</v>
      </c>
      <c r="K808" s="32">
        <f t="shared" si="305"/>
        <v>533.33333333333326</v>
      </c>
      <c r="L808" s="70">
        <f t="shared" si="306"/>
        <v>40.93333333333333</v>
      </c>
      <c r="M808" s="14">
        <v>0</v>
      </c>
      <c r="N808" s="15">
        <f t="shared" si="299"/>
        <v>0</v>
      </c>
      <c r="O808" s="151"/>
      <c r="P808" s="143" t="str">
        <f t="shared" si="300"/>
        <v/>
      </c>
      <c r="Q808" s="11">
        <f t="shared" si="301"/>
        <v>138.5</v>
      </c>
      <c r="R808" s="12">
        <f t="shared" si="302"/>
        <v>0</v>
      </c>
    </row>
    <row r="809" spans="1:18" ht="14.25" customHeight="1" x14ac:dyDescent="0.25">
      <c r="A809" s="157" t="s">
        <v>567</v>
      </c>
      <c r="B809" s="71" t="s">
        <v>900</v>
      </c>
      <c r="C809" s="120"/>
      <c r="D809" s="11">
        <v>111</v>
      </c>
      <c r="E809" s="226">
        <f t="shared" si="295"/>
        <v>0</v>
      </c>
      <c r="F809" s="227">
        <f t="shared" si="296"/>
        <v>180.18018018018017</v>
      </c>
      <c r="G809" s="226">
        <f t="shared" si="293"/>
        <v>222.71714922048997</v>
      </c>
      <c r="H809" s="12">
        <f t="shared" si="294"/>
        <v>111.35857461024499</v>
      </c>
      <c r="I809" s="16">
        <v>5.3</v>
      </c>
      <c r="J809" s="13">
        <f t="shared" si="297"/>
        <v>0</v>
      </c>
      <c r="K809" s="32">
        <f t="shared" si="305"/>
        <v>754.71698113207549</v>
      </c>
      <c r="L809" s="70">
        <f t="shared" si="306"/>
        <v>20.943396226415096</v>
      </c>
      <c r="M809" s="14">
        <v>0.5</v>
      </c>
      <c r="N809" s="15">
        <f t="shared" si="299"/>
        <v>0</v>
      </c>
      <c r="O809" s="151"/>
      <c r="P809" s="143" t="str">
        <f t="shared" si="300"/>
        <v/>
      </c>
      <c r="Q809" s="11">
        <f t="shared" si="301"/>
        <v>44.9</v>
      </c>
      <c r="R809" s="12">
        <f t="shared" si="302"/>
        <v>0</v>
      </c>
    </row>
    <row r="810" spans="1:18" ht="14.25" customHeight="1" x14ac:dyDescent="0.25">
      <c r="A810" s="157" t="s">
        <v>560</v>
      </c>
      <c r="B810" s="71" t="s">
        <v>900</v>
      </c>
      <c r="C810" s="120"/>
      <c r="D810" s="11">
        <v>65.7</v>
      </c>
      <c r="E810" s="226">
        <f t="shared" si="295"/>
        <v>0</v>
      </c>
      <c r="F810" s="227">
        <f t="shared" si="296"/>
        <v>304.41400304414003</v>
      </c>
      <c r="G810" s="226">
        <f t="shared" si="293"/>
        <v>647.24919093851122</v>
      </c>
      <c r="H810" s="12">
        <f t="shared" si="294"/>
        <v>323.62459546925561</v>
      </c>
      <c r="I810" s="16">
        <v>8.6999999999999993</v>
      </c>
      <c r="J810" s="13">
        <f t="shared" si="297"/>
        <v>0</v>
      </c>
      <c r="K810" s="32">
        <f t="shared" si="305"/>
        <v>459.77011494252878</v>
      </c>
      <c r="L810" s="70">
        <f t="shared" si="306"/>
        <v>7.5517241379310356</v>
      </c>
      <c r="M810" s="14">
        <v>1.6</v>
      </c>
      <c r="N810" s="15">
        <f t="shared" si="299"/>
        <v>0</v>
      </c>
      <c r="O810" s="151"/>
      <c r="P810" s="143" t="str">
        <f t="shared" si="300"/>
        <v/>
      </c>
      <c r="Q810" s="11">
        <f t="shared" si="301"/>
        <v>15.450000000000003</v>
      </c>
      <c r="R810" s="12">
        <f t="shared" si="302"/>
        <v>0</v>
      </c>
    </row>
    <row r="811" spans="1:18" ht="14.25" customHeight="1" x14ac:dyDescent="0.25">
      <c r="A811" s="157" t="s">
        <v>572</v>
      </c>
      <c r="B811" s="71" t="s">
        <v>900</v>
      </c>
      <c r="C811" s="120"/>
      <c r="D811" s="11">
        <v>289</v>
      </c>
      <c r="E811" s="226">
        <f t="shared" si="295"/>
        <v>0</v>
      </c>
      <c r="F811" s="227">
        <f t="shared" si="296"/>
        <v>69.20415224913495</v>
      </c>
      <c r="G811" s="226">
        <f t="shared" si="293"/>
        <v>71.89072609633358</v>
      </c>
      <c r="H811" s="12">
        <f t="shared" si="294"/>
        <v>35.94536304816679</v>
      </c>
      <c r="I811" s="16">
        <v>2.7</v>
      </c>
      <c r="J811" s="13">
        <f t="shared" si="297"/>
        <v>0</v>
      </c>
      <c r="K811" s="32">
        <f t="shared" si="305"/>
        <v>1481.4814814814813</v>
      </c>
      <c r="L811" s="70">
        <v>99.9</v>
      </c>
      <c r="M811" s="14">
        <v>0</v>
      </c>
      <c r="N811" s="15">
        <f t="shared" si="299"/>
        <v>0</v>
      </c>
      <c r="O811" s="151"/>
      <c r="P811" s="143" t="str">
        <f t="shared" si="300"/>
        <v/>
      </c>
      <c r="Q811" s="11">
        <f t="shared" si="301"/>
        <v>139.1</v>
      </c>
      <c r="R811" s="12">
        <f t="shared" si="302"/>
        <v>0</v>
      </c>
    </row>
    <row r="812" spans="1:18" ht="14.25" customHeight="1" x14ac:dyDescent="0.25">
      <c r="A812" s="157" t="s">
        <v>563</v>
      </c>
      <c r="B812" s="71" t="s">
        <v>900</v>
      </c>
      <c r="C812" s="120"/>
      <c r="D812" s="11">
        <v>486</v>
      </c>
      <c r="E812" s="226">
        <f t="shared" si="295"/>
        <v>0</v>
      </c>
      <c r="F812" s="227">
        <f t="shared" si="296"/>
        <v>41.152263374485599</v>
      </c>
      <c r="G812" s="226">
        <f t="shared" si="293"/>
        <v>43.744531933508313</v>
      </c>
      <c r="H812" s="12">
        <f t="shared" si="294"/>
        <v>21.872265966754156</v>
      </c>
      <c r="I812" s="16">
        <v>7.2</v>
      </c>
      <c r="J812" s="13">
        <f t="shared" si="297"/>
        <v>0</v>
      </c>
      <c r="K812" s="32">
        <f t="shared" si="305"/>
        <v>555.55555555555554</v>
      </c>
      <c r="L812" s="70">
        <f>IF(K812=9999,99.9,D812/I812)</f>
        <v>67.5</v>
      </c>
      <c r="M812" s="14">
        <v>0</v>
      </c>
      <c r="N812" s="15">
        <f t="shared" si="299"/>
        <v>0</v>
      </c>
      <c r="O812" s="151"/>
      <c r="P812" s="143" t="str">
        <f t="shared" si="300"/>
        <v/>
      </c>
      <c r="Q812" s="11">
        <f t="shared" si="301"/>
        <v>228.6</v>
      </c>
      <c r="R812" s="12">
        <f t="shared" si="302"/>
        <v>0</v>
      </c>
    </row>
    <row r="813" spans="1:18" ht="14.25" customHeight="1" x14ac:dyDescent="0.25">
      <c r="A813" s="157" t="s">
        <v>569</v>
      </c>
      <c r="B813" s="71" t="s">
        <v>900</v>
      </c>
      <c r="C813" s="120"/>
      <c r="D813" s="11">
        <v>648</v>
      </c>
      <c r="E813" s="226">
        <f t="shared" si="295"/>
        <v>0</v>
      </c>
      <c r="F813" s="227">
        <f t="shared" si="296"/>
        <v>30.864197530864196</v>
      </c>
      <c r="G813" s="226">
        <f t="shared" si="293"/>
        <v>30.90234857849196</v>
      </c>
      <c r="H813" s="12">
        <f t="shared" si="294"/>
        <v>15.45117428924598</v>
      </c>
      <c r="I813" s="16">
        <v>0.2</v>
      </c>
      <c r="J813" s="13">
        <f t="shared" si="297"/>
        <v>0</v>
      </c>
      <c r="K813" s="32">
        <f t="shared" si="305"/>
        <v>9999</v>
      </c>
      <c r="L813" s="70">
        <f>IF(K813=9999,99.9,D813/I813)</f>
        <v>99.9</v>
      </c>
      <c r="M813" s="14">
        <v>0</v>
      </c>
      <c r="N813" s="15">
        <f t="shared" si="299"/>
        <v>0</v>
      </c>
      <c r="O813" s="151"/>
      <c r="P813" s="143" t="str">
        <f t="shared" si="300"/>
        <v/>
      </c>
      <c r="Q813" s="11">
        <f t="shared" si="301"/>
        <v>323.60000000000002</v>
      </c>
      <c r="R813" s="12">
        <f t="shared" si="302"/>
        <v>0</v>
      </c>
    </row>
    <row r="814" spans="1:18" ht="14.25" customHeight="1" x14ac:dyDescent="0.25">
      <c r="A814" s="157" t="s">
        <v>565</v>
      </c>
      <c r="B814" s="71" t="s">
        <v>900</v>
      </c>
      <c r="C814" s="120"/>
      <c r="D814" s="11">
        <v>215</v>
      </c>
      <c r="E814" s="226">
        <f t="shared" si="295"/>
        <v>0</v>
      </c>
      <c r="F814" s="227">
        <f t="shared" si="296"/>
        <v>93.023255813953483</v>
      </c>
      <c r="G814" s="226">
        <f t="shared" si="293"/>
        <v>94.966761633428291</v>
      </c>
      <c r="H814" s="12">
        <f t="shared" si="294"/>
        <v>47.483380816714146</v>
      </c>
      <c r="I814" s="16">
        <v>1.1000000000000001</v>
      </c>
      <c r="J814" s="13">
        <f t="shared" si="297"/>
        <v>0</v>
      </c>
      <c r="K814" s="32">
        <f t="shared" si="305"/>
        <v>3636.363636363636</v>
      </c>
      <c r="L814" s="70">
        <v>99.9</v>
      </c>
      <c r="M814" s="14">
        <v>1.4</v>
      </c>
      <c r="N814" s="15">
        <f t="shared" si="299"/>
        <v>0</v>
      </c>
      <c r="O814" s="151"/>
      <c r="P814" s="143" t="str">
        <f t="shared" si="300"/>
        <v/>
      </c>
      <c r="Q814" s="11">
        <f t="shared" si="301"/>
        <v>105.3</v>
      </c>
      <c r="R814" s="12">
        <f t="shared" si="302"/>
        <v>0</v>
      </c>
    </row>
    <row r="815" spans="1:18" ht="14.25" customHeight="1" x14ac:dyDescent="0.25">
      <c r="A815" s="157" t="s">
        <v>467</v>
      </c>
      <c r="B815" s="71" t="s">
        <v>900</v>
      </c>
      <c r="C815" s="120"/>
      <c r="D815" s="11">
        <v>87.6</v>
      </c>
      <c r="E815" s="226">
        <f t="shared" si="295"/>
        <v>0</v>
      </c>
      <c r="F815" s="227">
        <f t="shared" si="296"/>
        <v>228.31050228310502</v>
      </c>
      <c r="G815" s="226">
        <f t="shared" si="293"/>
        <v>245.0980392156863</v>
      </c>
      <c r="H815" s="12">
        <f t="shared" si="294"/>
        <v>122.54901960784315</v>
      </c>
      <c r="I815" s="16">
        <v>1.5</v>
      </c>
      <c r="J815" s="13">
        <f t="shared" si="297"/>
        <v>0</v>
      </c>
      <c r="K815" s="32">
        <f t="shared" si="305"/>
        <v>2666.666666666667</v>
      </c>
      <c r="L815" s="70">
        <f>IF(K815=9999,99.9,D815/I815)</f>
        <v>58.4</v>
      </c>
      <c r="M815" s="14">
        <v>1.6</v>
      </c>
      <c r="N815" s="15">
        <f t="shared" si="299"/>
        <v>0</v>
      </c>
      <c r="O815" s="151"/>
      <c r="P815" s="143" t="str">
        <f t="shared" si="300"/>
        <v/>
      </c>
      <c r="Q815" s="11">
        <f t="shared" si="301"/>
        <v>40.799999999999997</v>
      </c>
      <c r="R815" s="12">
        <f t="shared" si="302"/>
        <v>0</v>
      </c>
    </row>
    <row r="816" spans="1:18" ht="14.25" customHeight="1" x14ac:dyDescent="0.25">
      <c r="A816" s="157" t="s">
        <v>557</v>
      </c>
      <c r="B816" s="71" t="s">
        <v>900</v>
      </c>
      <c r="C816" s="120"/>
      <c r="D816" s="11">
        <v>51.4</v>
      </c>
      <c r="E816" s="226">
        <f t="shared" si="295"/>
        <v>0</v>
      </c>
      <c r="F816" s="227">
        <f t="shared" si="296"/>
        <v>389.10505836575874</v>
      </c>
      <c r="G816" s="226">
        <f t="shared" si="293"/>
        <v>390.93041438623925</v>
      </c>
      <c r="H816" s="12">
        <f t="shared" si="294"/>
        <v>195.46520719311962</v>
      </c>
      <c r="I816" s="16">
        <v>0.06</v>
      </c>
      <c r="J816" s="13">
        <f t="shared" si="297"/>
        <v>0</v>
      </c>
      <c r="K816" s="32">
        <f t="shared" si="305"/>
        <v>9999</v>
      </c>
      <c r="L816" s="70">
        <f>IF(K816=9999,99.9,D816/I816)</f>
        <v>99.9</v>
      </c>
      <c r="M816" s="14">
        <v>0</v>
      </c>
      <c r="N816" s="15">
        <f t="shared" si="299"/>
        <v>0</v>
      </c>
      <c r="O816" s="151" t="str">
        <f>IF(M816=0,"",IF(((((14-$M$2)/M816)*100))&gt;9999,"",(((14-$M$2)/M816)*100)))</f>
        <v/>
      </c>
      <c r="P816" s="143" t="str">
        <f t="shared" si="300"/>
        <v/>
      </c>
      <c r="Q816" s="11">
        <f t="shared" si="301"/>
        <v>25.58</v>
      </c>
      <c r="R816" s="12">
        <f t="shared" si="302"/>
        <v>0</v>
      </c>
    </row>
    <row r="817" spans="1:18" ht="14.25" customHeight="1" x14ac:dyDescent="0.25">
      <c r="A817" s="157" t="s">
        <v>103</v>
      </c>
      <c r="B817" s="71" t="s">
        <v>900</v>
      </c>
      <c r="C817" s="120"/>
      <c r="D817" s="11">
        <v>4</v>
      </c>
      <c r="E817" s="226">
        <f t="shared" si="295"/>
        <v>0</v>
      </c>
      <c r="F817" s="227" t="str">
        <f t="shared" si="296"/>
        <v/>
      </c>
      <c r="G817" s="226" t="str">
        <f t="shared" si="293"/>
        <v/>
      </c>
      <c r="H817" s="12" t="str">
        <f t="shared" si="294"/>
        <v/>
      </c>
      <c r="I817" s="16">
        <v>0.4</v>
      </c>
      <c r="J817" s="13">
        <f t="shared" si="297"/>
        <v>0</v>
      </c>
      <c r="K817" s="32">
        <f t="shared" si="305"/>
        <v>9999</v>
      </c>
      <c r="L817" s="70">
        <f>IF(K817=9999,99.9,D817/I817)</f>
        <v>99.9</v>
      </c>
      <c r="M817" s="14">
        <v>0</v>
      </c>
      <c r="N817" s="15">
        <f t="shared" si="299"/>
        <v>0</v>
      </c>
      <c r="O817" s="151" t="str">
        <f>IF(M817=0,"",IF(((((14-$M$2)/M817)*100))&gt;9999,"",(((14-$M$2)/M817)*100)))</f>
        <v/>
      </c>
      <c r="P817" s="143" t="str">
        <f t="shared" si="300"/>
        <v/>
      </c>
      <c r="Q817" s="11">
        <f t="shared" si="301"/>
        <v>1.2</v>
      </c>
      <c r="R817" s="12">
        <f t="shared" si="302"/>
        <v>0</v>
      </c>
    </row>
    <row r="818" spans="1:18" s="9" customFormat="1" ht="8.1" customHeight="1" thickBot="1" x14ac:dyDescent="0.3">
      <c r="A818" s="158"/>
      <c r="B818" s="215"/>
      <c r="C818" s="136"/>
      <c r="D818" s="4"/>
      <c r="K818" s="29"/>
      <c r="L818" s="6"/>
      <c r="M818" s="6"/>
      <c r="N818" s="7"/>
      <c r="O818" s="149"/>
      <c r="P818" s="141"/>
      <c r="Q818" s="4"/>
      <c r="R818" s="5"/>
    </row>
    <row r="819" spans="1:18" ht="16.5" thickTop="1" thickBot="1" x14ac:dyDescent="0.3">
      <c r="A819" s="159" t="s">
        <v>83</v>
      </c>
      <c r="B819" s="210"/>
      <c r="C819" s="218"/>
      <c r="D819" s="4"/>
      <c r="E819" s="9"/>
      <c r="F819" s="9"/>
      <c r="G819" s="9"/>
      <c r="H819" s="9"/>
      <c r="I819" s="9"/>
      <c r="J819" s="9"/>
      <c r="K819" s="29"/>
      <c r="L819" s="6"/>
      <c r="M819" s="6"/>
      <c r="N819" s="7"/>
      <c r="O819" s="149"/>
      <c r="P819" s="141"/>
      <c r="Q819" s="4"/>
      <c r="R819" s="5"/>
    </row>
    <row r="820" spans="1:18" s="9" customFormat="1" ht="7.5" customHeight="1" thickTop="1" x14ac:dyDescent="0.25">
      <c r="A820" s="1"/>
      <c r="B820" s="211"/>
      <c r="C820" s="136"/>
      <c r="K820" s="31"/>
      <c r="L820" s="131"/>
      <c r="M820" s="27"/>
      <c r="N820" s="27"/>
      <c r="O820" s="150"/>
      <c r="P820" s="142"/>
      <c r="R820" s="27"/>
    </row>
    <row r="821" spans="1:18" ht="14.25" customHeight="1" x14ac:dyDescent="0.25">
      <c r="A821" s="157" t="s">
        <v>612</v>
      </c>
      <c r="B821" s="71" t="s">
        <v>900</v>
      </c>
      <c r="C821" s="120"/>
      <c r="D821" s="11">
        <v>0</v>
      </c>
      <c r="E821" s="226">
        <f t="shared" ref="E821:E847" si="307">D821*($C821/100)</f>
        <v>0</v>
      </c>
      <c r="F821" s="227"/>
      <c r="G821" s="226" t="str">
        <f t="shared" si="293"/>
        <v/>
      </c>
      <c r="H821" s="12" t="str">
        <f t="shared" si="294"/>
        <v/>
      </c>
      <c r="I821" s="16">
        <v>0</v>
      </c>
      <c r="J821" s="13">
        <f t="shared" ref="J821:J847" si="308">I821*($C821/100)</f>
        <v>0</v>
      </c>
      <c r="K821" s="32"/>
      <c r="L821" s="70"/>
      <c r="M821" s="14">
        <v>0</v>
      </c>
      <c r="N821" s="15">
        <f t="shared" ref="N821:N847" si="309">M821*($C821/100)</f>
        <v>0</v>
      </c>
      <c r="O821" s="151" t="str">
        <f>IF(M821&lt;0.5,"",IF(((((14-$I$2)/M821)*100))&gt;9999,"",(((14-$I$2)/M821)*100)))</f>
        <v/>
      </c>
      <c r="P821" s="143" t="str">
        <f t="shared" ref="P821:P847" si="310">IF(OR(K821=0,M821=0,I821="",O821=""),"",IF((K821/M821)&gt;99.9,"",(K821/M821)))</f>
        <v/>
      </c>
      <c r="Q821" s="11">
        <f t="shared" ref="Q821:Q847" si="311">(D821-(I821*4))/2</f>
        <v>0</v>
      </c>
      <c r="R821" s="12">
        <f t="shared" ref="R821:R847" si="312">(E821-(J821*4))/2</f>
        <v>0</v>
      </c>
    </row>
    <row r="822" spans="1:18" ht="14.25" customHeight="1" x14ac:dyDescent="0.25">
      <c r="A822" s="157" t="s">
        <v>615</v>
      </c>
      <c r="B822" s="71" t="s">
        <v>900</v>
      </c>
      <c r="C822" s="120"/>
      <c r="D822" s="11">
        <v>0</v>
      </c>
      <c r="E822" s="226">
        <f t="shared" si="307"/>
        <v>0</v>
      </c>
      <c r="F822" s="227"/>
      <c r="G822" s="226" t="str">
        <f t="shared" si="293"/>
        <v/>
      </c>
      <c r="H822" s="12" t="str">
        <f t="shared" si="294"/>
        <v/>
      </c>
      <c r="I822" s="16">
        <v>0</v>
      </c>
      <c r="J822" s="13">
        <f t="shared" si="308"/>
        <v>0</v>
      </c>
      <c r="K822" s="32"/>
      <c r="L822" s="70"/>
      <c r="M822" s="14">
        <v>0</v>
      </c>
      <c r="N822" s="15">
        <f t="shared" si="309"/>
        <v>0</v>
      </c>
      <c r="O822" s="151" t="str">
        <f>IF(M822&lt;0.5,"",IF(((((14-$I$2)/M822)*100))&gt;9999,"",(((14-$I$2)/M822)*100)))</f>
        <v/>
      </c>
      <c r="P822" s="143" t="str">
        <f t="shared" si="310"/>
        <v/>
      </c>
      <c r="Q822" s="11">
        <f t="shared" si="311"/>
        <v>0</v>
      </c>
      <c r="R822" s="12">
        <f t="shared" si="312"/>
        <v>0</v>
      </c>
    </row>
    <row r="823" spans="1:18" ht="14.25" customHeight="1" x14ac:dyDescent="0.25">
      <c r="A823" s="157" t="s">
        <v>614</v>
      </c>
      <c r="B823" s="71" t="s">
        <v>900</v>
      </c>
      <c r="C823" s="120"/>
      <c r="D823" s="11">
        <v>0</v>
      </c>
      <c r="E823" s="226">
        <f t="shared" si="307"/>
        <v>0</v>
      </c>
      <c r="F823" s="227"/>
      <c r="G823" s="226" t="str">
        <f t="shared" si="293"/>
        <v/>
      </c>
      <c r="H823" s="12" t="str">
        <f t="shared" si="294"/>
        <v/>
      </c>
      <c r="I823" s="16">
        <v>0</v>
      </c>
      <c r="J823" s="13">
        <f t="shared" si="308"/>
        <v>0</v>
      </c>
      <c r="K823" s="32"/>
      <c r="L823" s="70"/>
      <c r="M823" s="14">
        <v>0</v>
      </c>
      <c r="N823" s="15">
        <f t="shared" si="309"/>
        <v>0</v>
      </c>
      <c r="O823" s="151" t="str">
        <f>IF(M823&lt;0.5,"",IF(((((14-$I$2)/M823)*100))&gt;9999,"",(((14-$I$2)/M823)*100)))</f>
        <v/>
      </c>
      <c r="P823" s="143" t="str">
        <f t="shared" si="310"/>
        <v/>
      </c>
      <c r="Q823" s="11">
        <f t="shared" si="311"/>
        <v>0</v>
      </c>
      <c r="R823" s="12">
        <f t="shared" si="312"/>
        <v>0</v>
      </c>
    </row>
    <row r="824" spans="1:18" ht="14.25" customHeight="1" x14ac:dyDescent="0.25">
      <c r="A824" s="157" t="s">
        <v>613</v>
      </c>
      <c r="B824" s="71" t="s">
        <v>900</v>
      </c>
      <c r="C824" s="120"/>
      <c r="D824" s="11">
        <v>0</v>
      </c>
      <c r="E824" s="226">
        <f t="shared" si="307"/>
        <v>0</v>
      </c>
      <c r="F824" s="227"/>
      <c r="G824" s="226" t="str">
        <f t="shared" si="293"/>
        <v/>
      </c>
      <c r="H824" s="12" t="str">
        <f t="shared" si="294"/>
        <v/>
      </c>
      <c r="I824" s="16">
        <v>0</v>
      </c>
      <c r="J824" s="13">
        <f t="shared" si="308"/>
        <v>0</v>
      </c>
      <c r="K824" s="32"/>
      <c r="L824" s="70"/>
      <c r="M824" s="14">
        <v>0</v>
      </c>
      <c r="N824" s="15">
        <f t="shared" si="309"/>
        <v>0</v>
      </c>
      <c r="O824" s="151" t="str">
        <f>IF(M824&lt;0.5,"",IF(((((14-$I$2)/M824)*100))&gt;9999,"",(((14-$I$2)/M824)*100)))</f>
        <v/>
      </c>
      <c r="P824" s="143" t="str">
        <f t="shared" si="310"/>
        <v/>
      </c>
      <c r="Q824" s="11">
        <f t="shared" si="311"/>
        <v>0</v>
      </c>
      <c r="R824" s="12">
        <f t="shared" si="312"/>
        <v>0</v>
      </c>
    </row>
    <row r="825" spans="1:18" ht="14.25" customHeight="1" x14ac:dyDescent="0.25">
      <c r="A825" s="157" t="s">
        <v>591</v>
      </c>
      <c r="B825" s="71" t="s">
        <v>900</v>
      </c>
      <c r="C825" s="120"/>
      <c r="D825" s="11">
        <v>28.4</v>
      </c>
      <c r="E825" s="226">
        <f t="shared" si="307"/>
        <v>0</v>
      </c>
      <c r="F825" s="227">
        <f t="shared" ref="F825:F847" si="313">IF((IF($D$2&gt;=200,0,(((200-$D$2)/$D825)*100)))&gt;999,"",IF($D$2&gt;=200,0,(((200-$D$2)/$D825)*100)))</f>
        <v>704.22535211267609</v>
      </c>
      <c r="G825" s="226">
        <f t="shared" si="293"/>
        <v>704.22535211267609</v>
      </c>
      <c r="H825" s="12">
        <f t="shared" si="294"/>
        <v>352.11267605633805</v>
      </c>
      <c r="I825" s="16">
        <v>0</v>
      </c>
      <c r="J825" s="13">
        <f t="shared" si="308"/>
        <v>0</v>
      </c>
      <c r="K825" s="32"/>
      <c r="L825" s="70"/>
      <c r="M825" s="14">
        <v>0</v>
      </c>
      <c r="N825" s="15">
        <f t="shared" si="309"/>
        <v>0</v>
      </c>
      <c r="O825" s="151" t="str">
        <f>IF(M825&lt;0.5,"",IF(((((14-$I$2)/M825)*100))&gt;9999,"",(((14-$I$2)/M825)*100)))</f>
        <v/>
      </c>
      <c r="P825" s="143" t="str">
        <f t="shared" si="310"/>
        <v/>
      </c>
      <c r="Q825" s="11">
        <f t="shared" si="311"/>
        <v>14.2</v>
      </c>
      <c r="R825" s="12">
        <f t="shared" si="312"/>
        <v>0</v>
      </c>
    </row>
    <row r="826" spans="1:18" ht="14.25" customHeight="1" x14ac:dyDescent="0.25">
      <c r="A826" s="157" t="s">
        <v>616</v>
      </c>
      <c r="B826" s="71" t="s">
        <v>900</v>
      </c>
      <c r="C826" s="120"/>
      <c r="D826" s="11">
        <v>388</v>
      </c>
      <c r="E826" s="226">
        <f t="shared" si="307"/>
        <v>0</v>
      </c>
      <c r="F826" s="227">
        <f t="shared" si="313"/>
        <v>51.546391752577314</v>
      </c>
      <c r="G826" s="226">
        <f t="shared" si="293"/>
        <v>57.870370370370374</v>
      </c>
      <c r="H826" s="12">
        <f t="shared" si="294"/>
        <v>28.935185185185187</v>
      </c>
      <c r="I826" s="16">
        <v>10.6</v>
      </c>
      <c r="J826" s="13">
        <f t="shared" si="308"/>
        <v>0</v>
      </c>
      <c r="K826" s="32"/>
      <c r="L826" s="70"/>
      <c r="M826" s="14">
        <v>3.9</v>
      </c>
      <c r="N826" s="15">
        <f t="shared" si="309"/>
        <v>0</v>
      </c>
      <c r="O826" s="151">
        <f>IF(M826=0,"",IF(((((14-$M$2)/M826)*100))&gt;9999,"",(((14-$M$2)/M826)*100)))</f>
        <v>358.97435897435901</v>
      </c>
      <c r="P826" s="143" t="str">
        <f t="shared" si="310"/>
        <v/>
      </c>
      <c r="Q826" s="11">
        <f t="shared" si="311"/>
        <v>172.8</v>
      </c>
      <c r="R826" s="12">
        <f t="shared" si="312"/>
        <v>0</v>
      </c>
    </row>
    <row r="827" spans="1:18" ht="14.25" customHeight="1" x14ac:dyDescent="0.25">
      <c r="A827" s="157" t="s">
        <v>617</v>
      </c>
      <c r="B827" s="71" t="s">
        <v>900</v>
      </c>
      <c r="C827" s="120"/>
      <c r="D827" s="11">
        <v>228</v>
      </c>
      <c r="E827" s="226">
        <f t="shared" si="307"/>
        <v>0</v>
      </c>
      <c r="F827" s="227">
        <f t="shared" si="313"/>
        <v>87.719298245614027</v>
      </c>
      <c r="G827" s="226">
        <f t="shared" si="293"/>
        <v>116.0092807424594</v>
      </c>
      <c r="H827" s="12">
        <f t="shared" si="294"/>
        <v>58.004640371229698</v>
      </c>
      <c r="I827" s="16">
        <v>13.9</v>
      </c>
      <c r="J827" s="13">
        <f t="shared" si="308"/>
        <v>0</v>
      </c>
      <c r="K827" s="32"/>
      <c r="L827" s="70"/>
      <c r="M827" s="14">
        <v>0</v>
      </c>
      <c r="N827" s="15">
        <f t="shared" si="309"/>
        <v>0</v>
      </c>
      <c r="O827" s="151" t="str">
        <f>IF(M827&lt;0.5,"",IF(((((14-$I$2)/M827)*100))&gt;9999,"",(((14-$I$2)/M827)*100)))</f>
        <v/>
      </c>
      <c r="P827" s="143" t="str">
        <f t="shared" si="310"/>
        <v/>
      </c>
      <c r="Q827" s="11">
        <f t="shared" si="311"/>
        <v>86.2</v>
      </c>
      <c r="R827" s="12">
        <f t="shared" si="312"/>
        <v>0</v>
      </c>
    </row>
    <row r="828" spans="1:18" ht="14.25" customHeight="1" x14ac:dyDescent="0.25">
      <c r="A828" s="157" t="s">
        <v>618</v>
      </c>
      <c r="B828" s="71" t="s">
        <v>900</v>
      </c>
      <c r="C828" s="120"/>
      <c r="D828" s="11">
        <v>315</v>
      </c>
      <c r="E828" s="226">
        <f t="shared" si="307"/>
        <v>0</v>
      </c>
      <c r="F828" s="227">
        <f t="shared" si="313"/>
        <v>63.492063492063487</v>
      </c>
      <c r="G828" s="226">
        <f t="shared" si="293"/>
        <v>76.628352490421463</v>
      </c>
      <c r="H828" s="12">
        <f t="shared" si="294"/>
        <v>38.314176245210732</v>
      </c>
      <c r="I828" s="16">
        <v>13.5</v>
      </c>
      <c r="J828" s="13">
        <f t="shared" si="308"/>
        <v>0</v>
      </c>
      <c r="K828" s="32"/>
      <c r="L828" s="70"/>
      <c r="M828" s="14">
        <v>58.2</v>
      </c>
      <c r="N828" s="15">
        <f t="shared" si="309"/>
        <v>0</v>
      </c>
      <c r="O828" s="151">
        <f>IF(M828=0,"",IF(((((14-$M$2)/M828)*100))&gt;9999,"",(((14-$M$2)/M828)*100)))</f>
        <v>24.054982817869412</v>
      </c>
      <c r="P828" s="143" t="str">
        <f t="shared" si="310"/>
        <v/>
      </c>
      <c r="Q828" s="11">
        <f t="shared" si="311"/>
        <v>130.5</v>
      </c>
      <c r="R828" s="12">
        <f t="shared" si="312"/>
        <v>0</v>
      </c>
    </row>
    <row r="829" spans="1:18" ht="14.25" customHeight="1" x14ac:dyDescent="0.25">
      <c r="A829" s="157" t="s">
        <v>619</v>
      </c>
      <c r="B829" s="71" t="s">
        <v>900</v>
      </c>
      <c r="C829" s="120"/>
      <c r="D829" s="11">
        <v>227</v>
      </c>
      <c r="E829" s="226">
        <f t="shared" si="307"/>
        <v>0</v>
      </c>
      <c r="F829" s="227">
        <f t="shared" si="313"/>
        <v>88.105726872246692</v>
      </c>
      <c r="G829" s="226">
        <f t="shared" si="293"/>
        <v>118.62396204033215</v>
      </c>
      <c r="H829" s="12">
        <f t="shared" si="294"/>
        <v>59.311981020166073</v>
      </c>
      <c r="I829" s="16">
        <v>14.6</v>
      </c>
      <c r="J829" s="13">
        <f t="shared" si="308"/>
        <v>0</v>
      </c>
      <c r="K829" s="32"/>
      <c r="L829" s="70"/>
      <c r="M829" s="14">
        <v>0</v>
      </c>
      <c r="N829" s="15">
        <f t="shared" si="309"/>
        <v>0</v>
      </c>
      <c r="O829" s="151" t="str">
        <f>IF(M829&lt;0.5,"",IF(((((14-$I$2)/M829)*100))&gt;9999,"",(((14-$I$2)/M829)*100)))</f>
        <v/>
      </c>
      <c r="P829" s="143" t="str">
        <f t="shared" si="310"/>
        <v/>
      </c>
      <c r="Q829" s="11">
        <f t="shared" si="311"/>
        <v>84.3</v>
      </c>
      <c r="R829" s="12">
        <f t="shared" si="312"/>
        <v>0</v>
      </c>
    </row>
    <row r="830" spans="1:18" ht="14.25" customHeight="1" x14ac:dyDescent="0.25">
      <c r="A830" s="157" t="s">
        <v>620</v>
      </c>
      <c r="B830" s="71" t="s">
        <v>900</v>
      </c>
      <c r="C830" s="120"/>
      <c r="D830" s="11">
        <v>2</v>
      </c>
      <c r="E830" s="226">
        <f t="shared" si="307"/>
        <v>0</v>
      </c>
      <c r="F830" s="227" t="str">
        <f t="shared" si="313"/>
        <v/>
      </c>
      <c r="G830" s="226" t="str">
        <f t="shared" si="293"/>
        <v/>
      </c>
      <c r="H830" s="12" t="str">
        <f t="shared" si="294"/>
        <v/>
      </c>
      <c r="I830" s="16">
        <v>0.1</v>
      </c>
      <c r="J830" s="13">
        <f t="shared" si="308"/>
        <v>0</v>
      </c>
      <c r="K830" s="32"/>
      <c r="L830" s="70"/>
      <c r="M830" s="14">
        <v>0</v>
      </c>
      <c r="N830" s="15">
        <f t="shared" si="309"/>
        <v>0</v>
      </c>
      <c r="O830" s="151" t="str">
        <f>IF(M830&lt;0.5,"",IF(((((14-$I$2)/M830)*100))&gt;9999,"",(((14-$I$2)/M830)*100)))</f>
        <v/>
      </c>
      <c r="P830" s="143" t="str">
        <f t="shared" si="310"/>
        <v/>
      </c>
      <c r="Q830" s="11">
        <f t="shared" si="311"/>
        <v>0.8</v>
      </c>
      <c r="R830" s="12">
        <f t="shared" si="312"/>
        <v>0</v>
      </c>
    </row>
    <row r="831" spans="1:18" ht="14.25" customHeight="1" x14ac:dyDescent="0.25">
      <c r="A831" s="157" t="s">
        <v>626</v>
      </c>
      <c r="B831" s="71" t="s">
        <v>900</v>
      </c>
      <c r="C831" s="120"/>
      <c r="D831" s="11">
        <v>19.7</v>
      </c>
      <c r="E831" s="226">
        <f t="shared" si="307"/>
        <v>0</v>
      </c>
      <c r="F831" s="227" t="str">
        <f t="shared" si="313"/>
        <v/>
      </c>
      <c r="G831" s="226" t="str">
        <f t="shared" si="293"/>
        <v/>
      </c>
      <c r="H831" s="12">
        <f t="shared" si="294"/>
        <v>564.9717514124294</v>
      </c>
      <c r="I831" s="16">
        <v>0.5</v>
      </c>
      <c r="J831" s="13">
        <f t="shared" si="308"/>
        <v>0</v>
      </c>
      <c r="K831" s="32"/>
      <c r="L831" s="70"/>
      <c r="M831" s="14">
        <v>1.3</v>
      </c>
      <c r="N831" s="15">
        <f t="shared" si="309"/>
        <v>0</v>
      </c>
      <c r="O831" s="151">
        <f>IF(M831=0,"",IF(((((14-$M$2)/M831)*100))&gt;9999,"",(((14-$M$2)/M831)*100)))</f>
        <v>1076.9230769230769</v>
      </c>
      <c r="P831" s="143" t="str">
        <f t="shared" si="310"/>
        <v/>
      </c>
      <c r="Q831" s="11">
        <f t="shared" si="311"/>
        <v>8.85</v>
      </c>
      <c r="R831" s="12">
        <f t="shared" si="312"/>
        <v>0</v>
      </c>
    </row>
    <row r="832" spans="1:18" ht="14.25" customHeight="1" x14ac:dyDescent="0.25">
      <c r="A832" s="157" t="s">
        <v>621</v>
      </c>
      <c r="B832" s="71" t="s">
        <v>900</v>
      </c>
      <c r="C832" s="120"/>
      <c r="D832" s="11">
        <v>100</v>
      </c>
      <c r="E832" s="226">
        <f t="shared" si="307"/>
        <v>0</v>
      </c>
      <c r="F832" s="227">
        <f t="shared" si="313"/>
        <v>200</v>
      </c>
      <c r="G832" s="226">
        <f t="shared" si="293"/>
        <v>480.76923076923077</v>
      </c>
      <c r="H832" s="12">
        <f t="shared" si="294"/>
        <v>240.38461538461539</v>
      </c>
      <c r="I832" s="16">
        <v>14.6</v>
      </c>
      <c r="J832" s="13">
        <f t="shared" si="308"/>
        <v>0</v>
      </c>
      <c r="K832" s="32"/>
      <c r="L832" s="70"/>
      <c r="M832" s="14">
        <v>0</v>
      </c>
      <c r="N832" s="15">
        <f t="shared" si="309"/>
        <v>0</v>
      </c>
      <c r="O832" s="151" t="str">
        <f t="shared" ref="O832:O844" si="314">IF(M832&lt;0.5,"",IF(((((14-$I$2)/M832)*100))&gt;9999,"",(((14-$I$2)/M832)*100)))</f>
        <v/>
      </c>
      <c r="P832" s="143" t="str">
        <f t="shared" si="310"/>
        <v/>
      </c>
      <c r="Q832" s="11">
        <f t="shared" si="311"/>
        <v>20.8</v>
      </c>
      <c r="R832" s="12">
        <f t="shared" si="312"/>
        <v>0</v>
      </c>
    </row>
    <row r="833" spans="1:18" ht="14.25" customHeight="1" x14ac:dyDescent="0.25">
      <c r="A833" s="157" t="s">
        <v>1058</v>
      </c>
      <c r="B833" s="71" t="s">
        <v>900</v>
      </c>
      <c r="C833" s="120"/>
      <c r="D833" s="11">
        <v>404</v>
      </c>
      <c r="E833" s="226">
        <f t="shared" si="307"/>
        <v>0</v>
      </c>
      <c r="F833" s="227">
        <f t="shared" si="313"/>
        <v>49.504950495049506</v>
      </c>
      <c r="G833" s="226">
        <f t="shared" si="293"/>
        <v>56.369785794813978</v>
      </c>
      <c r="H833" s="12">
        <f t="shared" si="294"/>
        <v>28.184892897406989</v>
      </c>
      <c r="I833" s="16">
        <v>12.3</v>
      </c>
      <c r="J833" s="13">
        <f t="shared" si="308"/>
        <v>0</v>
      </c>
      <c r="K833" s="32"/>
      <c r="L833" s="70"/>
      <c r="M833" s="14">
        <v>0.1</v>
      </c>
      <c r="N833" s="15">
        <f t="shared" si="309"/>
        <v>0</v>
      </c>
      <c r="O833" s="151" t="str">
        <f t="shared" si="314"/>
        <v/>
      </c>
      <c r="P833" s="143" t="str">
        <f t="shared" si="310"/>
        <v/>
      </c>
      <c r="Q833" s="11">
        <f t="shared" si="311"/>
        <v>177.4</v>
      </c>
      <c r="R833" s="12">
        <f t="shared" si="312"/>
        <v>0</v>
      </c>
    </row>
    <row r="834" spans="1:18" ht="14.25" customHeight="1" x14ac:dyDescent="0.25">
      <c r="A834" s="157" t="s">
        <v>594</v>
      </c>
      <c r="B834" s="71" t="s">
        <v>900</v>
      </c>
      <c r="C834" s="120"/>
      <c r="D834" s="11">
        <v>21.6</v>
      </c>
      <c r="E834" s="226">
        <f t="shared" si="307"/>
        <v>0</v>
      </c>
      <c r="F834" s="227">
        <f t="shared" si="313"/>
        <v>925.92592592592598</v>
      </c>
      <c r="G834" s="226">
        <f t="shared" si="293"/>
        <v>925.92592592592598</v>
      </c>
      <c r="H834" s="12">
        <f t="shared" si="294"/>
        <v>462.96296296296299</v>
      </c>
      <c r="I834" s="16">
        <v>0</v>
      </c>
      <c r="J834" s="13">
        <f t="shared" si="308"/>
        <v>0</v>
      </c>
      <c r="K834" s="32"/>
      <c r="L834" s="70"/>
      <c r="M834" s="14">
        <v>0</v>
      </c>
      <c r="N834" s="15">
        <f t="shared" si="309"/>
        <v>0</v>
      </c>
      <c r="O834" s="151" t="str">
        <f t="shared" si="314"/>
        <v/>
      </c>
      <c r="P834" s="143" t="str">
        <f t="shared" si="310"/>
        <v/>
      </c>
      <c r="Q834" s="11">
        <f t="shared" si="311"/>
        <v>10.8</v>
      </c>
      <c r="R834" s="12">
        <f t="shared" si="312"/>
        <v>0</v>
      </c>
    </row>
    <row r="835" spans="1:18" ht="14.25" customHeight="1" x14ac:dyDescent="0.25">
      <c r="A835" s="157" t="s">
        <v>84</v>
      </c>
      <c r="B835" s="71" t="s">
        <v>900</v>
      </c>
      <c r="C835" s="120"/>
      <c r="D835" s="11">
        <v>34</v>
      </c>
      <c r="E835" s="226">
        <f t="shared" si="307"/>
        <v>0</v>
      </c>
      <c r="F835" s="227">
        <f t="shared" si="313"/>
        <v>588.23529411764707</v>
      </c>
      <c r="G835" s="226">
        <f t="shared" si="293"/>
        <v>588.23529411764707</v>
      </c>
      <c r="H835" s="12">
        <f t="shared" si="294"/>
        <v>294.11764705882354</v>
      </c>
      <c r="I835" s="16">
        <v>0</v>
      </c>
      <c r="J835" s="13">
        <f t="shared" si="308"/>
        <v>0</v>
      </c>
      <c r="K835" s="32"/>
      <c r="L835" s="70"/>
      <c r="M835" s="14">
        <v>0</v>
      </c>
      <c r="N835" s="15">
        <f t="shared" si="309"/>
        <v>0</v>
      </c>
      <c r="O835" s="151" t="str">
        <f t="shared" si="314"/>
        <v/>
      </c>
      <c r="P835" s="143" t="str">
        <f t="shared" si="310"/>
        <v/>
      </c>
      <c r="Q835" s="11">
        <f t="shared" si="311"/>
        <v>17</v>
      </c>
      <c r="R835" s="12">
        <f t="shared" si="312"/>
        <v>0</v>
      </c>
    </row>
    <row r="836" spans="1:18" ht="14.25" customHeight="1" x14ac:dyDescent="0.25">
      <c r="A836" s="157" t="s">
        <v>598</v>
      </c>
      <c r="B836" s="71" t="s">
        <v>900</v>
      </c>
      <c r="C836" s="120"/>
      <c r="D836" s="11">
        <v>97.3</v>
      </c>
      <c r="E836" s="226">
        <f t="shared" si="307"/>
        <v>0</v>
      </c>
      <c r="F836" s="227">
        <f t="shared" si="313"/>
        <v>205.54984583761561</v>
      </c>
      <c r="G836" s="226">
        <f t="shared" si="293"/>
        <v>216.21621621621622</v>
      </c>
      <c r="H836" s="12">
        <f t="shared" si="294"/>
        <v>108.10810810810811</v>
      </c>
      <c r="I836" s="16">
        <v>1.2</v>
      </c>
      <c r="J836" s="13">
        <f t="shared" si="308"/>
        <v>0</v>
      </c>
      <c r="K836" s="32"/>
      <c r="L836" s="70"/>
      <c r="M836" s="14">
        <v>0.1</v>
      </c>
      <c r="N836" s="15">
        <f t="shared" si="309"/>
        <v>0</v>
      </c>
      <c r="O836" s="151" t="str">
        <f t="shared" si="314"/>
        <v/>
      </c>
      <c r="P836" s="143" t="str">
        <f t="shared" si="310"/>
        <v/>
      </c>
      <c r="Q836" s="11">
        <f t="shared" si="311"/>
        <v>46.25</v>
      </c>
      <c r="R836" s="12">
        <f t="shared" si="312"/>
        <v>0</v>
      </c>
    </row>
    <row r="837" spans="1:18" ht="14.25" customHeight="1" x14ac:dyDescent="0.25">
      <c r="A837" s="157" t="s">
        <v>592</v>
      </c>
      <c r="B837" s="71" t="s">
        <v>900</v>
      </c>
      <c r="C837" s="120"/>
      <c r="D837" s="11">
        <v>43.4</v>
      </c>
      <c r="E837" s="226">
        <f t="shared" si="307"/>
        <v>0</v>
      </c>
      <c r="F837" s="227">
        <f t="shared" si="313"/>
        <v>460.82949308755764</v>
      </c>
      <c r="G837" s="226">
        <f t="shared" si="293"/>
        <v>460.82949308755764</v>
      </c>
      <c r="H837" s="12">
        <f t="shared" si="294"/>
        <v>230.41474654377882</v>
      </c>
      <c r="I837" s="16">
        <v>0</v>
      </c>
      <c r="J837" s="13">
        <f t="shared" si="308"/>
        <v>0</v>
      </c>
      <c r="K837" s="32"/>
      <c r="L837" s="70"/>
      <c r="M837" s="14">
        <v>0</v>
      </c>
      <c r="N837" s="15">
        <f t="shared" si="309"/>
        <v>0</v>
      </c>
      <c r="O837" s="151" t="str">
        <f t="shared" si="314"/>
        <v/>
      </c>
      <c r="P837" s="143" t="str">
        <f t="shared" si="310"/>
        <v/>
      </c>
      <c r="Q837" s="11">
        <f t="shared" si="311"/>
        <v>21.7</v>
      </c>
      <c r="R837" s="12">
        <f t="shared" si="312"/>
        <v>0</v>
      </c>
    </row>
    <row r="838" spans="1:18" ht="14.25" customHeight="1" x14ac:dyDescent="0.25">
      <c r="A838" s="157" t="s">
        <v>622</v>
      </c>
      <c r="B838" s="71" t="s">
        <v>900</v>
      </c>
      <c r="C838" s="120"/>
      <c r="D838" s="11">
        <v>0.4</v>
      </c>
      <c r="E838" s="226">
        <f t="shared" si="307"/>
        <v>0</v>
      </c>
      <c r="F838" s="227" t="str">
        <f t="shared" si="313"/>
        <v/>
      </c>
      <c r="G838" s="226" t="str">
        <f t="shared" si="293"/>
        <v/>
      </c>
      <c r="H838" s="12" t="str">
        <f t="shared" si="294"/>
        <v/>
      </c>
      <c r="I838" s="16">
        <v>0</v>
      </c>
      <c r="J838" s="13">
        <f t="shared" si="308"/>
        <v>0</v>
      </c>
      <c r="K838" s="32"/>
      <c r="L838" s="70"/>
      <c r="M838" s="14">
        <v>0</v>
      </c>
      <c r="N838" s="15">
        <f t="shared" si="309"/>
        <v>0</v>
      </c>
      <c r="O838" s="151" t="str">
        <f t="shared" si="314"/>
        <v/>
      </c>
      <c r="P838" s="143" t="str">
        <f t="shared" si="310"/>
        <v/>
      </c>
      <c r="Q838" s="11">
        <f t="shared" si="311"/>
        <v>0.2</v>
      </c>
      <c r="R838" s="12">
        <f t="shared" si="312"/>
        <v>0</v>
      </c>
    </row>
    <row r="839" spans="1:18" ht="14.25" customHeight="1" x14ac:dyDescent="0.25">
      <c r="A839" s="157" t="s">
        <v>623</v>
      </c>
      <c r="B839" s="71" t="s">
        <v>900</v>
      </c>
      <c r="C839" s="120"/>
      <c r="D839" s="11">
        <v>43</v>
      </c>
      <c r="E839" s="226">
        <f t="shared" si="307"/>
        <v>0</v>
      </c>
      <c r="F839" s="227">
        <f t="shared" si="313"/>
        <v>465.11627906976747</v>
      </c>
      <c r="G839" s="226">
        <f t="shared" si="293"/>
        <v>465.11627906976747</v>
      </c>
      <c r="H839" s="12">
        <f t="shared" si="294"/>
        <v>232.55813953488374</v>
      </c>
      <c r="I839" s="16">
        <v>0</v>
      </c>
      <c r="J839" s="13">
        <f t="shared" si="308"/>
        <v>0</v>
      </c>
      <c r="K839" s="32"/>
      <c r="L839" s="70"/>
      <c r="M839" s="14">
        <v>0</v>
      </c>
      <c r="N839" s="15">
        <f t="shared" si="309"/>
        <v>0</v>
      </c>
      <c r="O839" s="151" t="str">
        <f t="shared" si="314"/>
        <v/>
      </c>
      <c r="P839" s="143" t="str">
        <f t="shared" si="310"/>
        <v/>
      </c>
      <c r="Q839" s="11">
        <f t="shared" si="311"/>
        <v>21.5</v>
      </c>
      <c r="R839" s="12">
        <f t="shared" si="312"/>
        <v>0</v>
      </c>
    </row>
    <row r="840" spans="1:18" ht="14.25" customHeight="1" x14ac:dyDescent="0.25">
      <c r="A840" s="157" t="s">
        <v>624</v>
      </c>
      <c r="B840" s="71" t="s">
        <v>900</v>
      </c>
      <c r="C840" s="120"/>
      <c r="D840" s="11">
        <v>0.8</v>
      </c>
      <c r="E840" s="226">
        <f t="shared" si="307"/>
        <v>0</v>
      </c>
      <c r="F840" s="227" t="str">
        <f t="shared" si="313"/>
        <v/>
      </c>
      <c r="G840" s="226" t="str">
        <f t="shared" si="293"/>
        <v/>
      </c>
      <c r="H840" s="12" t="str">
        <f t="shared" si="294"/>
        <v/>
      </c>
      <c r="I840" s="16">
        <v>0.1</v>
      </c>
      <c r="J840" s="13">
        <f t="shared" si="308"/>
        <v>0</v>
      </c>
      <c r="K840" s="32"/>
      <c r="L840" s="70"/>
      <c r="M840" s="14">
        <v>0</v>
      </c>
      <c r="N840" s="15">
        <f t="shared" si="309"/>
        <v>0</v>
      </c>
      <c r="O840" s="151" t="str">
        <f t="shared" si="314"/>
        <v/>
      </c>
      <c r="P840" s="143" t="str">
        <f t="shared" si="310"/>
        <v/>
      </c>
      <c r="Q840" s="11">
        <f t="shared" si="311"/>
        <v>0.2</v>
      </c>
      <c r="R840" s="12">
        <f t="shared" si="312"/>
        <v>0</v>
      </c>
    </row>
    <row r="841" spans="1:18" ht="14.25" customHeight="1" x14ac:dyDescent="0.25">
      <c r="A841" s="157" t="s">
        <v>625</v>
      </c>
      <c r="B841" s="71" t="s">
        <v>900</v>
      </c>
      <c r="C841" s="120"/>
      <c r="D841" s="11">
        <v>58.4</v>
      </c>
      <c r="E841" s="226">
        <f t="shared" si="307"/>
        <v>0</v>
      </c>
      <c r="F841" s="227">
        <f t="shared" si="313"/>
        <v>342.46575342465752</v>
      </c>
      <c r="G841" s="226">
        <f t="shared" si="293"/>
        <v>342.46575342465752</v>
      </c>
      <c r="H841" s="12">
        <f t="shared" si="294"/>
        <v>171.23287671232876</v>
      </c>
      <c r="I841" s="16">
        <v>0</v>
      </c>
      <c r="J841" s="13">
        <f t="shared" si="308"/>
        <v>0</v>
      </c>
      <c r="K841" s="32"/>
      <c r="L841" s="70"/>
      <c r="M841" s="14">
        <v>0</v>
      </c>
      <c r="N841" s="15">
        <f t="shared" si="309"/>
        <v>0</v>
      </c>
      <c r="O841" s="151" t="str">
        <f t="shared" si="314"/>
        <v/>
      </c>
      <c r="P841" s="143" t="str">
        <f t="shared" si="310"/>
        <v/>
      </c>
      <c r="Q841" s="11">
        <f t="shared" si="311"/>
        <v>29.2</v>
      </c>
      <c r="R841" s="12">
        <f t="shared" si="312"/>
        <v>0</v>
      </c>
    </row>
    <row r="842" spans="1:18" ht="14.25" customHeight="1" x14ac:dyDescent="0.25">
      <c r="A842" s="157" t="s">
        <v>597</v>
      </c>
      <c r="B842" s="71" t="s">
        <v>900</v>
      </c>
      <c r="C842" s="120"/>
      <c r="D842" s="11">
        <v>45.6</v>
      </c>
      <c r="E842" s="226">
        <f t="shared" si="307"/>
        <v>0</v>
      </c>
      <c r="F842" s="227">
        <f t="shared" si="313"/>
        <v>438.59649122807014</v>
      </c>
      <c r="G842" s="226">
        <f t="shared" ref="G842:G905" si="315">IF(D842=0,"",IF((IF($G$2&gt;=200,0,(((200-$G$2)/($D842-($I842*4))*100))))&gt;999,"",IF($G$2&gt;=200,0,(((200-$G$2)/($D842-($I842*4))*100)))))</f>
        <v>438.59649122807014</v>
      </c>
      <c r="H842" s="12">
        <f t="shared" ref="H842:H905" si="316">IF(D842=0,"",IF((IF($G$2&gt;=100,0,(((100-$G$2)/($D842-($I842*4))*100))))&gt;999,"",IF($G$2&gt;=100,0,(((100-$G$2)/($D842-($I842*4))*100)))))</f>
        <v>219.29824561403507</v>
      </c>
      <c r="I842" s="16">
        <v>0</v>
      </c>
      <c r="J842" s="13">
        <f t="shared" si="308"/>
        <v>0</v>
      </c>
      <c r="K842" s="32"/>
      <c r="L842" s="70"/>
      <c r="M842" s="14">
        <v>0</v>
      </c>
      <c r="N842" s="15">
        <f t="shared" si="309"/>
        <v>0</v>
      </c>
      <c r="O842" s="151" t="str">
        <f t="shared" si="314"/>
        <v/>
      </c>
      <c r="P842" s="143" t="str">
        <f t="shared" si="310"/>
        <v/>
      </c>
      <c r="Q842" s="11">
        <f t="shared" si="311"/>
        <v>22.8</v>
      </c>
      <c r="R842" s="12">
        <f t="shared" si="312"/>
        <v>0</v>
      </c>
    </row>
    <row r="843" spans="1:18" ht="14.25" customHeight="1" x14ac:dyDescent="0.25">
      <c r="A843" s="157" t="s">
        <v>593</v>
      </c>
      <c r="B843" s="71" t="s">
        <v>900</v>
      </c>
      <c r="C843" s="120"/>
      <c r="D843" s="11">
        <v>42</v>
      </c>
      <c r="E843" s="226">
        <f t="shared" si="307"/>
        <v>0</v>
      </c>
      <c r="F843" s="227">
        <f t="shared" si="313"/>
        <v>476.1904761904762</v>
      </c>
      <c r="G843" s="226">
        <f t="shared" si="315"/>
        <v>476.1904761904762</v>
      </c>
      <c r="H843" s="12">
        <f t="shared" si="316"/>
        <v>238.0952380952381</v>
      </c>
      <c r="I843" s="16">
        <v>0</v>
      </c>
      <c r="J843" s="13">
        <f t="shared" si="308"/>
        <v>0</v>
      </c>
      <c r="K843" s="32"/>
      <c r="L843" s="70"/>
      <c r="M843" s="14">
        <v>0</v>
      </c>
      <c r="N843" s="15">
        <f t="shared" si="309"/>
        <v>0</v>
      </c>
      <c r="O843" s="151" t="str">
        <f t="shared" si="314"/>
        <v/>
      </c>
      <c r="P843" s="143" t="str">
        <f t="shared" si="310"/>
        <v/>
      </c>
      <c r="Q843" s="11">
        <f t="shared" si="311"/>
        <v>21</v>
      </c>
      <c r="R843" s="12">
        <f t="shared" si="312"/>
        <v>0</v>
      </c>
    </row>
    <row r="844" spans="1:18" ht="14.25" customHeight="1" x14ac:dyDescent="0.25">
      <c r="A844" s="157" t="s">
        <v>596</v>
      </c>
      <c r="B844" s="71" t="s">
        <v>900</v>
      </c>
      <c r="C844" s="120"/>
      <c r="D844" s="11">
        <v>35.200000000000003</v>
      </c>
      <c r="E844" s="226">
        <f t="shared" si="307"/>
        <v>0</v>
      </c>
      <c r="F844" s="227">
        <f t="shared" si="313"/>
        <v>568.18181818181813</v>
      </c>
      <c r="G844" s="226">
        <f t="shared" si="315"/>
        <v>568.18181818181813</v>
      </c>
      <c r="H844" s="12">
        <f t="shared" si="316"/>
        <v>284.09090909090907</v>
      </c>
      <c r="I844" s="16">
        <v>0</v>
      </c>
      <c r="J844" s="13">
        <f t="shared" si="308"/>
        <v>0</v>
      </c>
      <c r="K844" s="32"/>
      <c r="L844" s="70"/>
      <c r="M844" s="14">
        <v>0</v>
      </c>
      <c r="N844" s="15">
        <f t="shared" si="309"/>
        <v>0</v>
      </c>
      <c r="O844" s="151" t="str">
        <f t="shared" si="314"/>
        <v/>
      </c>
      <c r="P844" s="143" t="str">
        <f t="shared" si="310"/>
        <v/>
      </c>
      <c r="Q844" s="11">
        <f t="shared" si="311"/>
        <v>17.600000000000001</v>
      </c>
      <c r="R844" s="12">
        <f t="shared" si="312"/>
        <v>0</v>
      </c>
    </row>
    <row r="845" spans="1:18" ht="14.25" customHeight="1" x14ac:dyDescent="0.25">
      <c r="A845" s="157" t="s">
        <v>611</v>
      </c>
      <c r="B845" s="71" t="s">
        <v>900</v>
      </c>
      <c r="C845" s="120"/>
      <c r="D845" s="11">
        <v>220</v>
      </c>
      <c r="E845" s="226">
        <f t="shared" si="307"/>
        <v>0</v>
      </c>
      <c r="F845" s="227">
        <f t="shared" si="313"/>
        <v>90.909090909090907</v>
      </c>
      <c r="G845" s="226">
        <f t="shared" si="315"/>
        <v>141.24293785310735</v>
      </c>
      <c r="H845" s="12">
        <f t="shared" si="316"/>
        <v>70.621468926553675</v>
      </c>
      <c r="I845" s="16">
        <v>19.600000000000001</v>
      </c>
      <c r="J845" s="13">
        <f t="shared" si="308"/>
        <v>0</v>
      </c>
      <c r="K845" s="32"/>
      <c r="L845" s="70"/>
      <c r="M845" s="14">
        <v>55.8</v>
      </c>
      <c r="N845" s="15">
        <f t="shared" si="309"/>
        <v>0</v>
      </c>
      <c r="O845" s="151">
        <f>IF(M845=0,"",IF(((((14-$M$2)/M845)*100))&gt;9999,"",(((14-$M$2)/M845)*100)))</f>
        <v>25.08960573476703</v>
      </c>
      <c r="P845" s="143" t="str">
        <f t="shared" si="310"/>
        <v/>
      </c>
      <c r="Q845" s="11">
        <f t="shared" si="311"/>
        <v>70.8</v>
      </c>
      <c r="R845" s="12">
        <f t="shared" si="312"/>
        <v>0</v>
      </c>
    </row>
    <row r="846" spans="1:18" ht="14.25" customHeight="1" x14ac:dyDescent="0.25">
      <c r="A846" s="157" t="s">
        <v>85</v>
      </c>
      <c r="B846" s="71" t="s">
        <v>900</v>
      </c>
      <c r="C846" s="120"/>
      <c r="D846" s="11">
        <v>1</v>
      </c>
      <c r="E846" s="226">
        <f t="shared" si="307"/>
        <v>0</v>
      </c>
      <c r="F846" s="227" t="str">
        <f t="shared" si="313"/>
        <v/>
      </c>
      <c r="G846" s="226" t="str">
        <f t="shared" si="315"/>
        <v/>
      </c>
      <c r="H846" s="12" t="str">
        <f t="shared" si="316"/>
        <v/>
      </c>
      <c r="I846" s="16">
        <v>0</v>
      </c>
      <c r="J846" s="13">
        <f t="shared" si="308"/>
        <v>0</v>
      </c>
      <c r="K846" s="32" t="str">
        <f>IF(I846=0,"",IF(((((40-$I$2)/I846)*100))&gt;9999,9999,(((40-$I$2)/I846)*100)))</f>
        <v/>
      </c>
      <c r="L846" s="70"/>
      <c r="M846" s="14">
        <v>0</v>
      </c>
      <c r="N846" s="15">
        <f t="shared" si="309"/>
        <v>0</v>
      </c>
      <c r="O846" s="151" t="str">
        <f>IF(M846&lt;0.5,"",IF(((((14-$I$2)/M846)*100))&gt;9999,"",(((14-$I$2)/M846)*100)))</f>
        <v/>
      </c>
      <c r="P846" s="143" t="str">
        <f t="shared" si="310"/>
        <v/>
      </c>
      <c r="Q846" s="11">
        <f t="shared" si="311"/>
        <v>0.5</v>
      </c>
      <c r="R846" s="12">
        <f t="shared" si="312"/>
        <v>0</v>
      </c>
    </row>
    <row r="847" spans="1:18" ht="14.25" customHeight="1" x14ac:dyDescent="0.25">
      <c r="A847" s="157" t="s">
        <v>595</v>
      </c>
      <c r="B847" s="71" t="s">
        <v>900</v>
      </c>
      <c r="C847" s="120"/>
      <c r="D847" s="11">
        <v>36.799999999999997</v>
      </c>
      <c r="E847" s="226">
        <f t="shared" si="307"/>
        <v>0</v>
      </c>
      <c r="F847" s="227">
        <f t="shared" si="313"/>
        <v>543.47826086956525</v>
      </c>
      <c r="G847" s="226">
        <f t="shared" si="315"/>
        <v>543.47826086956525</v>
      </c>
      <c r="H847" s="12">
        <f t="shared" si="316"/>
        <v>271.73913043478262</v>
      </c>
      <c r="I847" s="16">
        <v>0</v>
      </c>
      <c r="J847" s="13">
        <f t="shared" si="308"/>
        <v>0</v>
      </c>
      <c r="K847" s="32" t="str">
        <f>IF(I847=0,"",IF(((((40-$I$2)/I847)*100))&gt;9999,9999,(((40-$I$2)/I847)*100)))</f>
        <v/>
      </c>
      <c r="L847" s="70"/>
      <c r="M847" s="14">
        <v>0</v>
      </c>
      <c r="N847" s="15">
        <f t="shared" si="309"/>
        <v>0</v>
      </c>
      <c r="O847" s="151" t="str">
        <f>IF(M847&lt;0.5,"",IF(((((14-$I$2)/M847)*100))&gt;9999,"",(((14-$I$2)/M847)*100)))</f>
        <v/>
      </c>
      <c r="P847" s="143" t="str">
        <f t="shared" si="310"/>
        <v/>
      </c>
      <c r="Q847" s="11">
        <f t="shared" si="311"/>
        <v>18.399999999999999</v>
      </c>
      <c r="R847" s="12">
        <f t="shared" si="312"/>
        <v>0</v>
      </c>
    </row>
    <row r="848" spans="1:18" s="9" customFormat="1" ht="8.1" customHeight="1" thickBot="1" x14ac:dyDescent="0.3">
      <c r="A848" s="158"/>
      <c r="B848" s="215"/>
      <c r="C848" s="136"/>
      <c r="D848" s="4"/>
      <c r="K848" s="29"/>
      <c r="L848" s="6"/>
      <c r="M848" s="6"/>
      <c r="N848" s="7"/>
      <c r="O848" s="149"/>
      <c r="P848" s="141"/>
      <c r="Q848" s="4"/>
      <c r="R848" s="5"/>
    </row>
    <row r="849" spans="1:18" ht="16.5" thickTop="1" thickBot="1" x14ac:dyDescent="0.3">
      <c r="A849" s="159" t="s">
        <v>126</v>
      </c>
      <c r="B849" s="210"/>
      <c r="C849" s="218"/>
      <c r="D849" s="4"/>
      <c r="E849" s="9"/>
      <c r="F849" s="9"/>
      <c r="G849" s="9"/>
      <c r="H849" s="9"/>
      <c r="I849" s="9"/>
      <c r="J849" s="9"/>
      <c r="K849" s="29"/>
      <c r="L849" s="6"/>
      <c r="M849" s="6"/>
      <c r="N849" s="7"/>
      <c r="O849" s="149"/>
      <c r="P849" s="141"/>
      <c r="Q849" s="4"/>
      <c r="R849" s="5"/>
    </row>
    <row r="850" spans="1:18" s="9" customFormat="1" ht="7.5" customHeight="1" thickTop="1" x14ac:dyDescent="0.25">
      <c r="A850" s="1"/>
      <c r="B850" s="211"/>
      <c r="C850" s="136"/>
      <c r="K850" s="31"/>
      <c r="L850" s="131"/>
      <c r="M850" s="27"/>
      <c r="N850" s="27"/>
      <c r="O850" s="150"/>
      <c r="P850" s="142"/>
      <c r="R850" s="27"/>
    </row>
    <row r="851" spans="1:18" ht="14.25" customHeight="1" x14ac:dyDescent="0.25">
      <c r="A851" s="157" t="s">
        <v>92</v>
      </c>
      <c r="B851" s="71" t="s">
        <v>900</v>
      </c>
      <c r="C851" s="120"/>
      <c r="D851" s="11">
        <v>48.5</v>
      </c>
      <c r="E851" s="226">
        <f t="shared" ref="E851:E860" si="317">D851*($C851/100)</f>
        <v>0</v>
      </c>
      <c r="F851" s="227">
        <f t="shared" ref="F851:F860" si="318">IF((IF($D$2&gt;=200,0,(((200-$D$2)/$D851)*100)))&gt;999,"",IF($D$2&gt;=200,0,(((200-$D$2)/$D851)*100)))</f>
        <v>412.37113402061851</v>
      </c>
      <c r="G851" s="226">
        <f t="shared" si="315"/>
        <v>414.52495440225505</v>
      </c>
      <c r="H851" s="12">
        <f t="shared" si="316"/>
        <v>207.26247720112752</v>
      </c>
      <c r="I851" s="16">
        <v>6.3E-2</v>
      </c>
      <c r="J851" s="13">
        <f t="shared" ref="J851:J860" si="319">I851*($C851/100)</f>
        <v>0</v>
      </c>
      <c r="K851" s="32"/>
      <c r="L851" s="70"/>
      <c r="M851" s="14">
        <v>0.01</v>
      </c>
      <c r="N851" s="15">
        <f t="shared" ref="N851:N860" si="320">M851*($C851/100)</f>
        <v>0</v>
      </c>
      <c r="O851" s="151" t="str">
        <f>IF(M851&lt;0.5,"",IF(((((14-$I$2)/M851)*100))&gt;9999,"",(((14-$I$2)/M851)*100)))</f>
        <v/>
      </c>
      <c r="P851" s="143" t="str">
        <f t="shared" ref="P851:P860" si="321">IF(OR(K851=0,M851=0,I851="",O851=""),"",IF((K851/M851)&gt;99.9,"",(K851/M851)))</f>
        <v/>
      </c>
      <c r="Q851" s="11">
        <f t="shared" ref="Q851:Q860" si="322">(D851-(I851*4))/2</f>
        <v>24.123999999999999</v>
      </c>
      <c r="R851" s="12">
        <f t="shared" ref="R851:R860" si="323">(E851-(J851*4))/2</f>
        <v>0</v>
      </c>
    </row>
    <row r="852" spans="1:18" ht="14.25" customHeight="1" x14ac:dyDescent="0.25">
      <c r="A852" s="157" t="s">
        <v>600</v>
      </c>
      <c r="B852" s="71" t="s">
        <v>900</v>
      </c>
      <c r="C852" s="120"/>
      <c r="D852" s="11">
        <v>47.1</v>
      </c>
      <c r="E852" s="226">
        <f t="shared" si="317"/>
        <v>0</v>
      </c>
      <c r="F852" s="227">
        <f t="shared" si="318"/>
        <v>424.62845010615712</v>
      </c>
      <c r="G852" s="226">
        <f t="shared" si="315"/>
        <v>448.63167339614182</v>
      </c>
      <c r="H852" s="12">
        <f t="shared" si="316"/>
        <v>224.31583669807091</v>
      </c>
      <c r="I852" s="16">
        <v>0.63</v>
      </c>
      <c r="J852" s="13">
        <f t="shared" si="319"/>
        <v>0</v>
      </c>
      <c r="K852" s="32"/>
      <c r="L852" s="70"/>
      <c r="M852" s="14">
        <v>0.3</v>
      </c>
      <c r="N852" s="15">
        <f t="shared" si="320"/>
        <v>0</v>
      </c>
      <c r="O852" s="151" t="str">
        <f>IF(M852&lt;0.5,"",IF(((((14-$I$2)/M852)*100))&gt;9999,"",(((14-$I$2)/M852)*100)))</f>
        <v/>
      </c>
      <c r="P852" s="143" t="str">
        <f t="shared" si="321"/>
        <v/>
      </c>
      <c r="Q852" s="11">
        <f t="shared" si="322"/>
        <v>22.29</v>
      </c>
      <c r="R852" s="12">
        <f t="shared" si="323"/>
        <v>0</v>
      </c>
    </row>
    <row r="853" spans="1:18" ht="14.25" customHeight="1" x14ac:dyDescent="0.25">
      <c r="A853" s="157" t="s">
        <v>363</v>
      </c>
      <c r="B853" s="71" t="s">
        <v>900</v>
      </c>
      <c r="C853" s="120"/>
      <c r="D853" s="11">
        <v>43.6</v>
      </c>
      <c r="E853" s="226">
        <f t="shared" si="317"/>
        <v>0</v>
      </c>
      <c r="F853" s="227">
        <f t="shared" si="318"/>
        <v>458.71559633027522</v>
      </c>
      <c r="G853" s="226">
        <f t="shared" si="315"/>
        <v>489.71596474045054</v>
      </c>
      <c r="H853" s="12">
        <f t="shared" si="316"/>
        <v>244.85798237022527</v>
      </c>
      <c r="I853" s="16">
        <v>0.69</v>
      </c>
      <c r="J853" s="13">
        <f t="shared" si="319"/>
        <v>0</v>
      </c>
      <c r="K853" s="32"/>
      <c r="L853" s="70"/>
      <c r="M853" s="14">
        <v>0.7</v>
      </c>
      <c r="N853" s="15">
        <f t="shared" si="320"/>
        <v>0</v>
      </c>
      <c r="O853" s="151">
        <f>IF(M853=0,"",IF(((((14-$M$2)/M853)*100))&gt;9999,"",(((14-$M$2)/M853)*100)))</f>
        <v>2000</v>
      </c>
      <c r="P853" s="143" t="str">
        <f t="shared" si="321"/>
        <v/>
      </c>
      <c r="Q853" s="11">
        <f t="shared" si="322"/>
        <v>20.420000000000002</v>
      </c>
      <c r="R853" s="12">
        <f t="shared" si="323"/>
        <v>0</v>
      </c>
    </row>
    <row r="854" spans="1:18" ht="14.25" customHeight="1" x14ac:dyDescent="0.25">
      <c r="A854" s="157" t="s">
        <v>93</v>
      </c>
      <c r="B854" s="71" t="s">
        <v>900</v>
      </c>
      <c r="C854" s="120"/>
      <c r="D854" s="11">
        <v>41.4</v>
      </c>
      <c r="E854" s="226">
        <f t="shared" si="317"/>
        <v>0</v>
      </c>
      <c r="F854" s="227">
        <f t="shared" si="318"/>
        <v>483.09178743961354</v>
      </c>
      <c r="G854" s="226">
        <f t="shared" si="315"/>
        <v>501.00200400801606</v>
      </c>
      <c r="H854" s="12">
        <f t="shared" si="316"/>
        <v>250.50100200400803</v>
      </c>
      <c r="I854" s="16">
        <v>0.37</v>
      </c>
      <c r="J854" s="13">
        <f t="shared" si="319"/>
        <v>0</v>
      </c>
      <c r="K854" s="32"/>
      <c r="L854" s="70"/>
      <c r="M854" s="14">
        <v>0.2</v>
      </c>
      <c r="N854" s="15">
        <f t="shared" si="320"/>
        <v>0</v>
      </c>
      <c r="O854" s="151" t="str">
        <f>IF(M854&lt;0.5,"",IF(((((14-$I$2)/M854)*100))&gt;9999,"",(((14-$I$2)/M854)*100)))</f>
        <v/>
      </c>
      <c r="P854" s="143" t="str">
        <f t="shared" si="321"/>
        <v/>
      </c>
      <c r="Q854" s="11">
        <f t="shared" si="322"/>
        <v>19.96</v>
      </c>
      <c r="R854" s="12">
        <f t="shared" si="323"/>
        <v>0</v>
      </c>
    </row>
    <row r="855" spans="1:18" ht="14.25" customHeight="1" x14ac:dyDescent="0.25">
      <c r="A855" s="157" t="s">
        <v>601</v>
      </c>
      <c r="B855" s="71" t="s">
        <v>900</v>
      </c>
      <c r="C855" s="120"/>
      <c r="D855" s="11">
        <v>43.6</v>
      </c>
      <c r="E855" s="226">
        <f t="shared" si="317"/>
        <v>0</v>
      </c>
      <c r="F855" s="227">
        <f t="shared" si="318"/>
        <v>458.71559633027522</v>
      </c>
      <c r="G855" s="226">
        <f t="shared" si="315"/>
        <v>482.16007714561232</v>
      </c>
      <c r="H855" s="12">
        <f t="shared" si="316"/>
        <v>241.08003857280616</v>
      </c>
      <c r="I855" s="16">
        <v>0.53</v>
      </c>
      <c r="J855" s="13">
        <f t="shared" si="319"/>
        <v>0</v>
      </c>
      <c r="K855" s="32"/>
      <c r="L855" s="70"/>
      <c r="M855" s="14">
        <v>0.1</v>
      </c>
      <c r="N855" s="15">
        <f t="shared" si="320"/>
        <v>0</v>
      </c>
      <c r="O855" s="151" t="str">
        <f>IF(M855&lt;0.5,"",IF(((((14-$I$2)/M855)*100))&gt;9999,"",(((14-$I$2)/M855)*100)))</f>
        <v/>
      </c>
      <c r="P855" s="143" t="str">
        <f t="shared" si="321"/>
        <v/>
      </c>
      <c r="Q855" s="11">
        <f t="shared" si="322"/>
        <v>20.740000000000002</v>
      </c>
      <c r="R855" s="12">
        <f t="shared" si="323"/>
        <v>0</v>
      </c>
    </row>
    <row r="856" spans="1:18" ht="14.25" customHeight="1" x14ac:dyDescent="0.25">
      <c r="A856" s="157" t="s">
        <v>599</v>
      </c>
      <c r="B856" s="71" t="s">
        <v>900</v>
      </c>
      <c r="C856" s="120"/>
      <c r="D856" s="11">
        <v>14</v>
      </c>
      <c r="E856" s="226">
        <f t="shared" si="317"/>
        <v>0</v>
      </c>
      <c r="F856" s="227" t="str">
        <f t="shared" si="318"/>
        <v/>
      </c>
      <c r="G856" s="226" t="str">
        <f t="shared" si="315"/>
        <v/>
      </c>
      <c r="H856" s="12">
        <f t="shared" si="316"/>
        <v>868.05555555555554</v>
      </c>
      <c r="I856" s="16">
        <v>0.62</v>
      </c>
      <c r="J856" s="13">
        <f t="shared" si="319"/>
        <v>0</v>
      </c>
      <c r="K856" s="32"/>
      <c r="L856" s="70"/>
      <c r="M856" s="14">
        <v>0.3</v>
      </c>
      <c r="N856" s="15">
        <f t="shared" si="320"/>
        <v>0</v>
      </c>
      <c r="O856" s="151" t="str">
        <f>IF(M856&lt;0.5,"",IF(((((14-$I$2)/M856)*100))&gt;9999,"",(((14-$I$2)/M856)*100)))</f>
        <v/>
      </c>
      <c r="P856" s="143" t="str">
        <f t="shared" si="321"/>
        <v/>
      </c>
      <c r="Q856" s="11">
        <f t="shared" si="322"/>
        <v>5.76</v>
      </c>
      <c r="R856" s="12">
        <f t="shared" si="323"/>
        <v>0</v>
      </c>
    </row>
    <row r="857" spans="1:18" ht="14.25" customHeight="1" x14ac:dyDescent="0.25">
      <c r="A857" s="157" t="s">
        <v>357</v>
      </c>
      <c r="B857" s="71" t="s">
        <v>900</v>
      </c>
      <c r="C857" s="120"/>
      <c r="D857" s="11">
        <v>16.7</v>
      </c>
      <c r="E857" s="226">
        <f t="shared" si="317"/>
        <v>0</v>
      </c>
      <c r="F857" s="227" t="str">
        <f t="shared" si="318"/>
        <v/>
      </c>
      <c r="G857" s="226" t="str">
        <f t="shared" si="315"/>
        <v/>
      </c>
      <c r="H857" s="12">
        <f t="shared" si="316"/>
        <v>732.06442166910688</v>
      </c>
      <c r="I857" s="16">
        <v>0.76</v>
      </c>
      <c r="J857" s="13">
        <f t="shared" si="319"/>
        <v>0</v>
      </c>
      <c r="K857" s="32"/>
      <c r="L857" s="70"/>
      <c r="M857" s="14">
        <v>0.6</v>
      </c>
      <c r="N857" s="15">
        <f t="shared" si="320"/>
        <v>0</v>
      </c>
      <c r="O857" s="151">
        <f>IF(M857=0,"",IF(((((14-$M$2)/M857)*100))&gt;9999,"",(((14-$M$2)/M857)*100)))</f>
        <v>2333.3333333333335</v>
      </c>
      <c r="P857" s="143" t="str">
        <f t="shared" si="321"/>
        <v/>
      </c>
      <c r="Q857" s="11">
        <f t="shared" si="322"/>
        <v>6.83</v>
      </c>
      <c r="R857" s="12">
        <f t="shared" si="323"/>
        <v>0</v>
      </c>
    </row>
    <row r="858" spans="1:18" ht="14.25" customHeight="1" x14ac:dyDescent="0.25">
      <c r="A858" s="157" t="s">
        <v>94</v>
      </c>
      <c r="B858" s="71" t="s">
        <v>900</v>
      </c>
      <c r="C858" s="120"/>
      <c r="D858" s="11">
        <v>68.099999999999994</v>
      </c>
      <c r="E858" s="226">
        <f t="shared" si="317"/>
        <v>0</v>
      </c>
      <c r="F858" s="227">
        <f t="shared" si="318"/>
        <v>293.68575624082234</v>
      </c>
      <c r="G858" s="226">
        <f t="shared" si="315"/>
        <v>297.35355337496287</v>
      </c>
      <c r="H858" s="12">
        <f t="shared" si="316"/>
        <v>148.67677668748144</v>
      </c>
      <c r="I858" s="16">
        <v>0.21</v>
      </c>
      <c r="J858" s="13">
        <f t="shared" si="319"/>
        <v>0</v>
      </c>
      <c r="K858" s="32"/>
      <c r="L858" s="70"/>
      <c r="M858" s="14">
        <v>0</v>
      </c>
      <c r="N858" s="15">
        <f t="shared" si="320"/>
        <v>0</v>
      </c>
      <c r="O858" s="151" t="str">
        <f>IF(M858&lt;0.5,"",IF(((((14-$I$2)/M858)*100))&gt;9999,"",(((14-$I$2)/M858)*100)))</f>
        <v/>
      </c>
      <c r="P858" s="143" t="str">
        <f t="shared" si="321"/>
        <v/>
      </c>
      <c r="Q858" s="11">
        <f t="shared" si="322"/>
        <v>33.629999999999995</v>
      </c>
      <c r="R858" s="12">
        <f t="shared" si="323"/>
        <v>0</v>
      </c>
    </row>
    <row r="859" spans="1:18" ht="14.25" customHeight="1" x14ac:dyDescent="0.25">
      <c r="A859" s="157" t="s">
        <v>358</v>
      </c>
      <c r="B859" s="71" t="s">
        <v>900</v>
      </c>
      <c r="C859" s="120"/>
      <c r="D859" s="11">
        <v>23.9</v>
      </c>
      <c r="E859" s="226">
        <f t="shared" si="317"/>
        <v>0</v>
      </c>
      <c r="F859" s="227">
        <f t="shared" si="318"/>
        <v>836.82008368200832</v>
      </c>
      <c r="G859" s="226">
        <f t="shared" si="315"/>
        <v>935.45369504209543</v>
      </c>
      <c r="H859" s="12">
        <f t="shared" si="316"/>
        <v>467.72684752104772</v>
      </c>
      <c r="I859" s="16">
        <v>0.63</v>
      </c>
      <c r="J859" s="13">
        <f t="shared" si="319"/>
        <v>0</v>
      </c>
      <c r="K859" s="32"/>
      <c r="L859" s="70"/>
      <c r="M859" s="14">
        <v>0.62</v>
      </c>
      <c r="N859" s="15">
        <f t="shared" si="320"/>
        <v>0</v>
      </c>
      <c r="O859" s="151">
        <f>IF(M859=0,"",IF(((((14-$M$2)/M859)*100))&gt;9999,"",(((14-$M$2)/M859)*100)))</f>
        <v>2258.0645161290322</v>
      </c>
      <c r="P859" s="143" t="str">
        <f t="shared" si="321"/>
        <v/>
      </c>
      <c r="Q859" s="11">
        <f t="shared" si="322"/>
        <v>10.69</v>
      </c>
      <c r="R859" s="12">
        <f t="shared" si="323"/>
        <v>0</v>
      </c>
    </row>
    <row r="860" spans="1:18" ht="14.25" customHeight="1" x14ac:dyDescent="0.25">
      <c r="A860" s="157" t="s">
        <v>602</v>
      </c>
      <c r="B860" s="71" t="s">
        <v>900</v>
      </c>
      <c r="C860" s="120"/>
      <c r="D860" s="11">
        <v>52.7</v>
      </c>
      <c r="E860" s="226">
        <f t="shared" si="317"/>
        <v>0</v>
      </c>
      <c r="F860" s="227">
        <f t="shared" si="318"/>
        <v>379.5066413662239</v>
      </c>
      <c r="G860" s="226">
        <f t="shared" si="315"/>
        <v>397.6143141153081</v>
      </c>
      <c r="H860" s="12">
        <f t="shared" si="316"/>
        <v>198.80715705765405</v>
      </c>
      <c r="I860" s="16">
        <v>0.6</v>
      </c>
      <c r="J860" s="13">
        <f t="shared" si="319"/>
        <v>0</v>
      </c>
      <c r="K860" s="32"/>
      <c r="L860" s="70"/>
      <c r="M860" s="14">
        <v>0.15</v>
      </c>
      <c r="N860" s="15">
        <f t="shared" si="320"/>
        <v>0</v>
      </c>
      <c r="O860" s="151" t="str">
        <f>IF(M860&lt;0.5,"",IF(((((14-$I$2)/M860)*100))&gt;9999,"",(((14-$I$2)/M860)*100)))</f>
        <v/>
      </c>
      <c r="P860" s="143" t="str">
        <f t="shared" si="321"/>
        <v/>
      </c>
      <c r="Q860" s="11">
        <f t="shared" si="322"/>
        <v>25.150000000000002</v>
      </c>
      <c r="R860" s="12">
        <f t="shared" si="323"/>
        <v>0</v>
      </c>
    </row>
    <row r="861" spans="1:18" s="9" customFormat="1" ht="8.1" customHeight="1" thickBot="1" x14ac:dyDescent="0.3">
      <c r="A861" s="158"/>
      <c r="B861" s="215"/>
      <c r="C861" s="136"/>
      <c r="D861" s="4"/>
      <c r="K861" s="29"/>
      <c r="L861" s="6"/>
      <c r="M861" s="6"/>
      <c r="N861" s="7"/>
      <c r="O861" s="149"/>
      <c r="P861" s="141"/>
      <c r="Q861" s="4"/>
      <c r="R861" s="5"/>
    </row>
    <row r="862" spans="1:18" ht="16.5" thickTop="1" thickBot="1" x14ac:dyDescent="0.3">
      <c r="A862" s="159" t="s">
        <v>127</v>
      </c>
      <c r="B862" s="210"/>
      <c r="C862" s="218"/>
      <c r="D862" s="4"/>
      <c r="E862" s="9"/>
      <c r="F862" s="9"/>
      <c r="G862" s="9"/>
      <c r="H862" s="9"/>
      <c r="I862" s="9"/>
      <c r="J862" s="9"/>
      <c r="K862" s="29"/>
      <c r="L862" s="6"/>
      <c r="M862" s="6"/>
      <c r="N862" s="7"/>
      <c r="O862" s="149"/>
      <c r="P862" s="141"/>
      <c r="Q862" s="4"/>
      <c r="R862" s="5"/>
    </row>
    <row r="863" spans="1:18" s="9" customFormat="1" ht="7.5" customHeight="1" thickTop="1" x14ac:dyDescent="0.25">
      <c r="A863" s="1"/>
      <c r="B863" s="211"/>
      <c r="C863" s="136"/>
      <c r="K863" s="31"/>
      <c r="L863" s="131"/>
      <c r="M863" s="27"/>
      <c r="N863" s="27"/>
      <c r="O863" s="150"/>
      <c r="P863" s="142"/>
      <c r="R863" s="27"/>
    </row>
    <row r="864" spans="1:18" ht="14.25" customHeight="1" x14ac:dyDescent="0.25">
      <c r="A864" s="157" t="s">
        <v>590</v>
      </c>
      <c r="B864" s="71" t="s">
        <v>900</v>
      </c>
      <c r="C864" s="120"/>
      <c r="D864" s="11">
        <v>222</v>
      </c>
      <c r="E864" s="226">
        <f t="shared" ref="E864:E886" si="324">D864*($C864/100)</f>
        <v>0</v>
      </c>
      <c r="F864" s="227">
        <f t="shared" ref="F864:F886" si="325">IF((IF($D$2&gt;=200,0,(((200-$D$2)/$D864)*100)))&gt;999,"",IF($D$2&gt;=200,0,(((200-$D$2)/$D864)*100)))</f>
        <v>90.090090090090087</v>
      </c>
      <c r="G864" s="226">
        <f t="shared" si="315"/>
        <v>90.090090090090087</v>
      </c>
      <c r="H864" s="12">
        <f t="shared" si="316"/>
        <v>45.045045045045043</v>
      </c>
      <c r="I864" s="16">
        <v>0</v>
      </c>
      <c r="J864" s="13">
        <f t="shared" ref="J864:J886" si="326">I864*($C864/100)</f>
        <v>0</v>
      </c>
      <c r="K864" s="32" t="str">
        <f>IF(I864=0,"",IF(((((40-$I$2)/I864)*100))&gt;9999,9999,(((40-$I$2)/I864)*100)))</f>
        <v/>
      </c>
      <c r="L864" s="70" t="str">
        <f>IF(OR(D864=0,I864=0,A864="",K864=""),"",IF((D864/I864)&gt;99.9,"",(D864/I864)))</f>
        <v/>
      </c>
      <c r="M864" s="14">
        <v>0</v>
      </c>
      <c r="N864" s="15">
        <f t="shared" ref="N864:N886" si="327">M864*($C864/100)</f>
        <v>0</v>
      </c>
      <c r="O864" s="151" t="str">
        <f t="shared" ref="O864:O886" si="328">IF(M864&lt;0.5,"",IF(((((14-$I$2)/M864)*100))&gt;9999,"",(((14-$I$2)/M864)*100)))</f>
        <v/>
      </c>
      <c r="P864" s="143" t="str">
        <f t="shared" ref="P864:P886" si="329">IF(OR(K864=0,M864=0,I864="",O864=""),"",IF((K864/M864)&gt;99.9,"",(K864/M864)))</f>
        <v/>
      </c>
      <c r="Q864" s="11">
        <f t="shared" ref="Q864:Q886" si="330">(D864-(I864*4))/2</f>
        <v>111</v>
      </c>
      <c r="R864" s="12">
        <f t="shared" ref="R864:R886" si="331">(E864-(J864*4))/2</f>
        <v>0</v>
      </c>
    </row>
    <row r="865" spans="1:18" ht="14.25" customHeight="1" x14ac:dyDescent="0.25">
      <c r="A865" s="157" t="s">
        <v>583</v>
      </c>
      <c r="B865" s="71" t="s">
        <v>900</v>
      </c>
      <c r="C865" s="120"/>
      <c r="D865" s="11">
        <v>267</v>
      </c>
      <c r="E865" s="226">
        <f t="shared" si="324"/>
        <v>0</v>
      </c>
      <c r="F865" s="227">
        <f t="shared" si="325"/>
        <v>74.906367041198507</v>
      </c>
      <c r="G865" s="226">
        <f t="shared" si="315"/>
        <v>74.906367041198507</v>
      </c>
      <c r="H865" s="12">
        <f t="shared" si="316"/>
        <v>37.453183520599254</v>
      </c>
      <c r="I865" s="16">
        <v>0</v>
      </c>
      <c r="J865" s="13">
        <f t="shared" si="326"/>
        <v>0</v>
      </c>
      <c r="K865" s="32" t="str">
        <f>IF(I865=0,"",IF(((((40-$I$2)/I865)*100))&gt;9999,9999,(((40-$I$2)/I865)*100)))</f>
        <v/>
      </c>
      <c r="L865" s="70" t="str">
        <f>IF(OR(D865=0,I865=0,A865="",K865=""),"",IF((D865/I865)&gt;99.9,"",(D865/I865)))</f>
        <v/>
      </c>
      <c r="M865" s="14">
        <v>0</v>
      </c>
      <c r="N865" s="15">
        <f t="shared" si="327"/>
        <v>0</v>
      </c>
      <c r="O865" s="151" t="str">
        <f t="shared" si="328"/>
        <v/>
      </c>
      <c r="P865" s="143" t="str">
        <f t="shared" si="329"/>
        <v/>
      </c>
      <c r="Q865" s="11">
        <f t="shared" si="330"/>
        <v>133.5</v>
      </c>
      <c r="R865" s="12">
        <f t="shared" si="331"/>
        <v>0</v>
      </c>
    </row>
    <row r="866" spans="1:18" ht="14.25" customHeight="1" x14ac:dyDescent="0.25">
      <c r="A866" s="157" t="s">
        <v>607</v>
      </c>
      <c r="B866" s="71" t="s">
        <v>900</v>
      </c>
      <c r="C866" s="120"/>
      <c r="D866" s="11">
        <v>152</v>
      </c>
      <c r="E866" s="226">
        <f t="shared" si="324"/>
        <v>0</v>
      </c>
      <c r="F866" s="227">
        <f t="shared" si="325"/>
        <v>131.57894736842107</v>
      </c>
      <c r="G866" s="226">
        <f t="shared" si="315"/>
        <v>131.57894736842107</v>
      </c>
      <c r="H866" s="12">
        <f t="shared" si="316"/>
        <v>65.789473684210535</v>
      </c>
      <c r="I866" s="16">
        <v>0</v>
      </c>
      <c r="J866" s="13">
        <f t="shared" si="326"/>
        <v>0</v>
      </c>
      <c r="K866" s="32" t="str">
        <f>IF(I866=0,"",IF(((((40-$I$2)/I866)*100))&gt;9999,9999,(((40-$I$2)/I866)*100)))</f>
        <v/>
      </c>
      <c r="L866" s="70" t="str">
        <f>IF(OR(D866=0,I866=0,A866="",K866=""),"",IF((D866/I866)&gt;99.9,"",(D866/I866)))</f>
        <v/>
      </c>
      <c r="M866" s="14">
        <v>0</v>
      </c>
      <c r="N866" s="15">
        <f t="shared" si="327"/>
        <v>0</v>
      </c>
      <c r="O866" s="151" t="str">
        <f t="shared" si="328"/>
        <v/>
      </c>
      <c r="P866" s="143" t="str">
        <f t="shared" si="329"/>
        <v/>
      </c>
      <c r="Q866" s="11">
        <f t="shared" si="330"/>
        <v>76</v>
      </c>
      <c r="R866" s="12">
        <f t="shared" si="331"/>
        <v>0</v>
      </c>
    </row>
    <row r="867" spans="1:18" ht="14.25" customHeight="1" x14ac:dyDescent="0.25">
      <c r="A867" s="157" t="s">
        <v>586</v>
      </c>
      <c r="B867" s="71" t="s">
        <v>900</v>
      </c>
      <c r="C867" s="120"/>
      <c r="D867" s="11">
        <v>70.5</v>
      </c>
      <c r="E867" s="226">
        <f t="shared" si="324"/>
        <v>0</v>
      </c>
      <c r="F867" s="227">
        <f t="shared" si="325"/>
        <v>283.68794326241135</v>
      </c>
      <c r="G867" s="226">
        <f t="shared" si="315"/>
        <v>286.94404591104734</v>
      </c>
      <c r="H867" s="12">
        <f t="shared" si="316"/>
        <v>143.47202295552367</v>
      </c>
      <c r="I867" s="16">
        <v>0.2</v>
      </c>
      <c r="J867" s="13">
        <f t="shared" si="326"/>
        <v>0</v>
      </c>
      <c r="K867" s="32"/>
      <c r="L867" s="70"/>
      <c r="M867" s="14">
        <v>0</v>
      </c>
      <c r="N867" s="15">
        <f t="shared" si="327"/>
        <v>0</v>
      </c>
      <c r="O867" s="151" t="str">
        <f t="shared" si="328"/>
        <v/>
      </c>
      <c r="P867" s="143" t="str">
        <f t="shared" si="329"/>
        <v/>
      </c>
      <c r="Q867" s="11">
        <f t="shared" si="330"/>
        <v>34.85</v>
      </c>
      <c r="R867" s="12">
        <f t="shared" si="331"/>
        <v>0</v>
      </c>
    </row>
    <row r="868" spans="1:18" ht="14.25" customHeight="1" x14ac:dyDescent="0.25">
      <c r="A868" s="157" t="s">
        <v>584</v>
      </c>
      <c r="B868" s="71" t="s">
        <v>900</v>
      </c>
      <c r="C868" s="120"/>
      <c r="D868" s="11">
        <v>42.4</v>
      </c>
      <c r="E868" s="226">
        <f t="shared" si="324"/>
        <v>0</v>
      </c>
      <c r="F868" s="227">
        <f t="shared" si="325"/>
        <v>471.69811320754718</v>
      </c>
      <c r="G868" s="226">
        <f t="shared" si="315"/>
        <v>495.04950495049502</v>
      </c>
      <c r="H868" s="12">
        <f t="shared" si="316"/>
        <v>247.52475247524751</v>
      </c>
      <c r="I868" s="16">
        <v>0.5</v>
      </c>
      <c r="J868" s="13">
        <f t="shared" si="326"/>
        <v>0</v>
      </c>
      <c r="K868" s="32"/>
      <c r="L868" s="70"/>
      <c r="M868" s="14">
        <v>0</v>
      </c>
      <c r="N868" s="15">
        <f t="shared" si="327"/>
        <v>0</v>
      </c>
      <c r="O868" s="151" t="str">
        <f t="shared" si="328"/>
        <v/>
      </c>
      <c r="P868" s="143" t="str">
        <f t="shared" si="329"/>
        <v/>
      </c>
      <c r="Q868" s="11">
        <f t="shared" si="330"/>
        <v>20.2</v>
      </c>
      <c r="R868" s="12">
        <f t="shared" si="331"/>
        <v>0</v>
      </c>
    </row>
    <row r="869" spans="1:18" ht="14.25" customHeight="1" x14ac:dyDescent="0.25">
      <c r="A869" s="157" t="s">
        <v>603</v>
      </c>
      <c r="B869" s="71" t="s">
        <v>900</v>
      </c>
      <c r="C869" s="120"/>
      <c r="D869" s="11">
        <v>38.1</v>
      </c>
      <c r="E869" s="226">
        <f t="shared" si="324"/>
        <v>0</v>
      </c>
      <c r="F869" s="227">
        <f t="shared" si="325"/>
        <v>524.93438320209975</v>
      </c>
      <c r="G869" s="226">
        <f t="shared" si="315"/>
        <v>554.01662049861488</v>
      </c>
      <c r="H869" s="12">
        <f t="shared" si="316"/>
        <v>277.00831024930744</v>
      </c>
      <c r="I869" s="16">
        <v>0.5</v>
      </c>
      <c r="J869" s="13">
        <f t="shared" si="326"/>
        <v>0</v>
      </c>
      <c r="K869" s="32"/>
      <c r="L869" s="70"/>
      <c r="M869" s="14">
        <v>0</v>
      </c>
      <c r="N869" s="15">
        <f t="shared" si="327"/>
        <v>0</v>
      </c>
      <c r="O869" s="151" t="str">
        <f t="shared" si="328"/>
        <v/>
      </c>
      <c r="P869" s="143" t="str">
        <f t="shared" si="329"/>
        <v/>
      </c>
      <c r="Q869" s="11">
        <f t="shared" si="330"/>
        <v>18.05</v>
      </c>
      <c r="R869" s="12">
        <f t="shared" si="331"/>
        <v>0</v>
      </c>
    </row>
    <row r="870" spans="1:18" ht="14.25" customHeight="1" x14ac:dyDescent="0.25">
      <c r="A870" s="157" t="s">
        <v>604</v>
      </c>
      <c r="B870" s="71" t="s">
        <v>900</v>
      </c>
      <c r="C870" s="120"/>
      <c r="D870" s="11">
        <v>25.4</v>
      </c>
      <c r="E870" s="226">
        <f t="shared" si="324"/>
        <v>0</v>
      </c>
      <c r="F870" s="227">
        <f t="shared" si="325"/>
        <v>787.40157480314963</v>
      </c>
      <c r="G870" s="226">
        <f t="shared" si="315"/>
        <v>836.12040133779271</v>
      </c>
      <c r="H870" s="12">
        <f t="shared" si="316"/>
        <v>418.06020066889636</v>
      </c>
      <c r="I870" s="16">
        <v>0.37</v>
      </c>
      <c r="J870" s="13">
        <f t="shared" si="326"/>
        <v>0</v>
      </c>
      <c r="K870" s="32"/>
      <c r="L870" s="70"/>
      <c r="M870" s="14">
        <v>0</v>
      </c>
      <c r="N870" s="15">
        <f t="shared" si="327"/>
        <v>0</v>
      </c>
      <c r="O870" s="151" t="str">
        <f t="shared" si="328"/>
        <v/>
      </c>
      <c r="P870" s="143" t="str">
        <f t="shared" si="329"/>
        <v/>
      </c>
      <c r="Q870" s="11">
        <f t="shared" si="330"/>
        <v>11.959999999999999</v>
      </c>
      <c r="R870" s="12">
        <f t="shared" si="331"/>
        <v>0</v>
      </c>
    </row>
    <row r="871" spans="1:18" ht="14.25" customHeight="1" x14ac:dyDescent="0.25">
      <c r="A871" s="157" t="s">
        <v>585</v>
      </c>
      <c r="B871" s="71" t="s">
        <v>900</v>
      </c>
      <c r="C871" s="120"/>
      <c r="D871" s="11">
        <v>67.599999999999994</v>
      </c>
      <c r="E871" s="226">
        <f t="shared" si="324"/>
        <v>0</v>
      </c>
      <c r="F871" s="227">
        <f t="shared" si="325"/>
        <v>295.85798816568052</v>
      </c>
      <c r="G871" s="226">
        <f t="shared" si="315"/>
        <v>299.04306220095697</v>
      </c>
      <c r="H871" s="12">
        <f t="shared" si="316"/>
        <v>149.52153110047848</v>
      </c>
      <c r="I871" s="16">
        <v>0.18</v>
      </c>
      <c r="J871" s="13">
        <f t="shared" si="326"/>
        <v>0</v>
      </c>
      <c r="K871" s="32"/>
      <c r="L871" s="70"/>
      <c r="M871" s="14">
        <v>0</v>
      </c>
      <c r="N871" s="15">
        <f t="shared" si="327"/>
        <v>0</v>
      </c>
      <c r="O871" s="151" t="str">
        <f t="shared" si="328"/>
        <v/>
      </c>
      <c r="P871" s="143" t="str">
        <f t="shared" si="329"/>
        <v/>
      </c>
      <c r="Q871" s="11">
        <f t="shared" si="330"/>
        <v>33.44</v>
      </c>
      <c r="R871" s="12">
        <f t="shared" si="331"/>
        <v>0</v>
      </c>
    </row>
    <row r="872" spans="1:18" ht="14.25" customHeight="1" x14ac:dyDescent="0.25">
      <c r="A872" s="157" t="s">
        <v>87</v>
      </c>
      <c r="B872" s="71" t="s">
        <v>900</v>
      </c>
      <c r="C872" s="120"/>
      <c r="D872" s="11">
        <v>240</v>
      </c>
      <c r="E872" s="226">
        <f t="shared" si="324"/>
        <v>0</v>
      </c>
      <c r="F872" s="227">
        <f t="shared" si="325"/>
        <v>83.333333333333343</v>
      </c>
      <c r="G872" s="226">
        <f t="shared" si="315"/>
        <v>83.333333333333343</v>
      </c>
      <c r="H872" s="12">
        <f t="shared" si="316"/>
        <v>41.666666666666671</v>
      </c>
      <c r="I872" s="16">
        <v>0</v>
      </c>
      <c r="J872" s="13">
        <f t="shared" si="326"/>
        <v>0</v>
      </c>
      <c r="K872" s="32"/>
      <c r="L872" s="70"/>
      <c r="M872" s="14">
        <v>0</v>
      </c>
      <c r="N872" s="15">
        <f t="shared" si="327"/>
        <v>0</v>
      </c>
      <c r="O872" s="151" t="str">
        <f t="shared" si="328"/>
        <v/>
      </c>
      <c r="P872" s="143" t="str">
        <f t="shared" si="329"/>
        <v/>
      </c>
      <c r="Q872" s="11">
        <f t="shared" si="330"/>
        <v>120</v>
      </c>
      <c r="R872" s="12">
        <f t="shared" si="331"/>
        <v>0</v>
      </c>
    </row>
    <row r="873" spans="1:18" ht="14.25" customHeight="1" x14ac:dyDescent="0.25">
      <c r="A873" s="157" t="s">
        <v>88</v>
      </c>
      <c r="B873" s="71" t="s">
        <v>900</v>
      </c>
      <c r="C873" s="120"/>
      <c r="D873" s="11">
        <v>221</v>
      </c>
      <c r="E873" s="226">
        <f t="shared" si="324"/>
        <v>0</v>
      </c>
      <c r="F873" s="227">
        <f t="shared" si="325"/>
        <v>90.497737556561091</v>
      </c>
      <c r="G873" s="226">
        <f t="shared" si="315"/>
        <v>90.497737556561091</v>
      </c>
      <c r="H873" s="12">
        <f t="shared" si="316"/>
        <v>45.248868778280546</v>
      </c>
      <c r="I873" s="16">
        <v>0</v>
      </c>
      <c r="J873" s="13">
        <f t="shared" si="326"/>
        <v>0</v>
      </c>
      <c r="K873" s="32"/>
      <c r="L873" s="70"/>
      <c r="M873" s="14">
        <v>0</v>
      </c>
      <c r="N873" s="15">
        <f t="shared" si="327"/>
        <v>0</v>
      </c>
      <c r="O873" s="151" t="str">
        <f t="shared" si="328"/>
        <v/>
      </c>
      <c r="P873" s="143" t="str">
        <f t="shared" si="329"/>
        <v/>
      </c>
      <c r="Q873" s="11">
        <f t="shared" si="330"/>
        <v>110.5</v>
      </c>
      <c r="R873" s="12">
        <f t="shared" si="331"/>
        <v>0</v>
      </c>
    </row>
    <row r="874" spans="1:18" ht="14.25" customHeight="1" x14ac:dyDescent="0.25">
      <c r="A874" s="157" t="s">
        <v>589</v>
      </c>
      <c r="B874" s="71" t="s">
        <v>900</v>
      </c>
      <c r="C874" s="120"/>
      <c r="D874" s="11">
        <v>224</v>
      </c>
      <c r="E874" s="226">
        <f t="shared" si="324"/>
        <v>0</v>
      </c>
      <c r="F874" s="227">
        <f t="shared" si="325"/>
        <v>89.285714285714292</v>
      </c>
      <c r="G874" s="226">
        <f t="shared" si="315"/>
        <v>89.445438282647586</v>
      </c>
      <c r="H874" s="12">
        <f t="shared" si="316"/>
        <v>44.722719141323793</v>
      </c>
      <c r="I874" s="16">
        <v>0.1</v>
      </c>
      <c r="J874" s="13">
        <f t="shared" si="326"/>
        <v>0</v>
      </c>
      <c r="K874" s="32"/>
      <c r="L874" s="70"/>
      <c r="M874" s="14">
        <v>0</v>
      </c>
      <c r="N874" s="15">
        <f t="shared" si="327"/>
        <v>0</v>
      </c>
      <c r="O874" s="151" t="str">
        <f t="shared" si="328"/>
        <v/>
      </c>
      <c r="P874" s="143" t="str">
        <f t="shared" si="329"/>
        <v/>
      </c>
      <c r="Q874" s="11">
        <f t="shared" si="330"/>
        <v>111.8</v>
      </c>
      <c r="R874" s="12">
        <f t="shared" si="331"/>
        <v>0</v>
      </c>
    </row>
    <row r="875" spans="1:18" ht="14.25" customHeight="1" x14ac:dyDescent="0.25">
      <c r="A875" s="157" t="s">
        <v>89</v>
      </c>
      <c r="B875" s="71" t="s">
        <v>900</v>
      </c>
      <c r="C875" s="120"/>
      <c r="D875" s="11">
        <v>234</v>
      </c>
      <c r="E875" s="226">
        <f t="shared" si="324"/>
        <v>0</v>
      </c>
      <c r="F875" s="227">
        <f t="shared" si="325"/>
        <v>85.470085470085465</v>
      </c>
      <c r="G875" s="226">
        <f t="shared" si="315"/>
        <v>85.470085470085465</v>
      </c>
      <c r="H875" s="12">
        <f t="shared" si="316"/>
        <v>42.735042735042732</v>
      </c>
      <c r="I875" s="16">
        <v>0</v>
      </c>
      <c r="J875" s="13">
        <f t="shared" si="326"/>
        <v>0</v>
      </c>
      <c r="K875" s="32"/>
      <c r="L875" s="70"/>
      <c r="M875" s="14">
        <v>0</v>
      </c>
      <c r="N875" s="15">
        <f t="shared" si="327"/>
        <v>0</v>
      </c>
      <c r="O875" s="151" t="str">
        <f t="shared" si="328"/>
        <v/>
      </c>
      <c r="P875" s="143" t="str">
        <f t="shared" si="329"/>
        <v/>
      </c>
      <c r="Q875" s="11">
        <f t="shared" si="330"/>
        <v>117</v>
      </c>
      <c r="R875" s="12">
        <f t="shared" si="331"/>
        <v>0</v>
      </c>
    </row>
    <row r="876" spans="1:18" ht="14.25" customHeight="1" x14ac:dyDescent="0.25">
      <c r="A876" s="157" t="s">
        <v>86</v>
      </c>
      <c r="B876" s="71" t="s">
        <v>900</v>
      </c>
      <c r="C876" s="120"/>
      <c r="D876" s="11">
        <v>49.9</v>
      </c>
      <c r="E876" s="226">
        <f t="shared" si="324"/>
        <v>0</v>
      </c>
      <c r="F876" s="227">
        <f t="shared" si="325"/>
        <v>400.80160320641289</v>
      </c>
      <c r="G876" s="226">
        <f t="shared" si="315"/>
        <v>400.80160320641289</v>
      </c>
      <c r="H876" s="12">
        <f t="shared" si="316"/>
        <v>200.40080160320645</v>
      </c>
      <c r="I876" s="16">
        <v>0</v>
      </c>
      <c r="J876" s="13">
        <f t="shared" si="326"/>
        <v>0</v>
      </c>
      <c r="K876" s="32"/>
      <c r="L876" s="70"/>
      <c r="M876" s="14">
        <v>0</v>
      </c>
      <c r="N876" s="15">
        <f t="shared" si="327"/>
        <v>0</v>
      </c>
      <c r="O876" s="151" t="str">
        <f t="shared" si="328"/>
        <v/>
      </c>
      <c r="P876" s="143" t="str">
        <f t="shared" si="329"/>
        <v/>
      </c>
      <c r="Q876" s="11">
        <f t="shared" si="330"/>
        <v>24.95</v>
      </c>
      <c r="R876" s="12">
        <f t="shared" si="331"/>
        <v>0</v>
      </c>
    </row>
    <row r="877" spans="1:18" ht="14.25" customHeight="1" x14ac:dyDescent="0.25">
      <c r="A877" s="157" t="s">
        <v>582</v>
      </c>
      <c r="B877" s="71" t="s">
        <v>900</v>
      </c>
      <c r="C877" s="120"/>
      <c r="D877" s="11">
        <v>266</v>
      </c>
      <c r="E877" s="226">
        <f t="shared" si="324"/>
        <v>0</v>
      </c>
      <c r="F877" s="227">
        <f t="shared" si="325"/>
        <v>75.187969924812023</v>
      </c>
      <c r="G877" s="226">
        <f t="shared" si="315"/>
        <v>75.187969924812023</v>
      </c>
      <c r="H877" s="12">
        <f t="shared" si="316"/>
        <v>37.593984962406012</v>
      </c>
      <c r="I877" s="16">
        <v>0</v>
      </c>
      <c r="J877" s="13">
        <f t="shared" si="326"/>
        <v>0</v>
      </c>
      <c r="K877" s="32"/>
      <c r="L877" s="70"/>
      <c r="M877" s="14">
        <v>0</v>
      </c>
      <c r="N877" s="15">
        <f t="shared" si="327"/>
        <v>0</v>
      </c>
      <c r="O877" s="151" t="str">
        <f t="shared" si="328"/>
        <v/>
      </c>
      <c r="P877" s="143" t="str">
        <f t="shared" si="329"/>
        <v/>
      </c>
      <c r="Q877" s="11">
        <f t="shared" si="330"/>
        <v>133</v>
      </c>
      <c r="R877" s="12">
        <f t="shared" si="331"/>
        <v>0</v>
      </c>
    </row>
    <row r="878" spans="1:18" ht="14.25" customHeight="1" x14ac:dyDescent="0.25">
      <c r="A878" s="157" t="s">
        <v>587</v>
      </c>
      <c r="B878" s="71" t="s">
        <v>900</v>
      </c>
      <c r="C878" s="120"/>
      <c r="D878" s="11">
        <v>145</v>
      </c>
      <c r="E878" s="226">
        <f t="shared" si="324"/>
        <v>0</v>
      </c>
      <c r="F878" s="227">
        <f t="shared" si="325"/>
        <v>137.93103448275863</v>
      </c>
      <c r="G878" s="226">
        <f t="shared" si="315"/>
        <v>138.31258644536652</v>
      </c>
      <c r="H878" s="12">
        <f t="shared" si="316"/>
        <v>69.15629322268326</v>
      </c>
      <c r="I878" s="16">
        <v>0.1</v>
      </c>
      <c r="J878" s="13">
        <f t="shared" si="326"/>
        <v>0</v>
      </c>
      <c r="K878" s="32"/>
      <c r="L878" s="70"/>
      <c r="M878" s="14">
        <v>0</v>
      </c>
      <c r="N878" s="15">
        <f t="shared" si="327"/>
        <v>0</v>
      </c>
      <c r="O878" s="151" t="str">
        <f t="shared" si="328"/>
        <v/>
      </c>
      <c r="P878" s="143" t="str">
        <f t="shared" si="329"/>
        <v/>
      </c>
      <c r="Q878" s="11">
        <f t="shared" si="330"/>
        <v>72.3</v>
      </c>
      <c r="R878" s="12">
        <f t="shared" si="331"/>
        <v>0</v>
      </c>
    </row>
    <row r="879" spans="1:18" ht="14.25" customHeight="1" x14ac:dyDescent="0.25">
      <c r="A879" s="157" t="s">
        <v>608</v>
      </c>
      <c r="B879" s="71" t="s">
        <v>900</v>
      </c>
      <c r="C879" s="120"/>
      <c r="D879" s="11">
        <v>61</v>
      </c>
      <c r="E879" s="226">
        <f t="shared" si="324"/>
        <v>0</v>
      </c>
      <c r="F879" s="227">
        <f t="shared" si="325"/>
        <v>327.86885245901641</v>
      </c>
      <c r="G879" s="226">
        <f t="shared" si="315"/>
        <v>330.03300330033005</v>
      </c>
      <c r="H879" s="12">
        <f t="shared" si="316"/>
        <v>165.01650165016503</v>
      </c>
      <c r="I879" s="16">
        <v>0.1</v>
      </c>
      <c r="J879" s="13">
        <f t="shared" si="326"/>
        <v>0</v>
      </c>
      <c r="K879" s="32"/>
      <c r="L879" s="70"/>
      <c r="M879" s="14">
        <v>0</v>
      </c>
      <c r="N879" s="15">
        <f t="shared" si="327"/>
        <v>0</v>
      </c>
      <c r="O879" s="151" t="str">
        <f t="shared" si="328"/>
        <v/>
      </c>
      <c r="P879" s="143" t="str">
        <f t="shared" si="329"/>
        <v/>
      </c>
      <c r="Q879" s="11">
        <f t="shared" si="330"/>
        <v>30.3</v>
      </c>
      <c r="R879" s="12">
        <f t="shared" si="331"/>
        <v>0</v>
      </c>
    </row>
    <row r="880" spans="1:18" ht="14.25" customHeight="1" x14ac:dyDescent="0.25">
      <c r="A880" s="157" t="s">
        <v>609</v>
      </c>
      <c r="B880" s="71" t="s">
        <v>900</v>
      </c>
      <c r="C880" s="120"/>
      <c r="D880" s="11">
        <v>151</v>
      </c>
      <c r="E880" s="226">
        <f t="shared" si="324"/>
        <v>0</v>
      </c>
      <c r="F880" s="227">
        <f t="shared" si="325"/>
        <v>132.45033112582783</v>
      </c>
      <c r="G880" s="226">
        <f t="shared" si="315"/>
        <v>133.15579227696406</v>
      </c>
      <c r="H880" s="12">
        <f t="shared" si="316"/>
        <v>66.577896138482032</v>
      </c>
      <c r="I880" s="16">
        <v>0.2</v>
      </c>
      <c r="J880" s="13">
        <f t="shared" si="326"/>
        <v>0</v>
      </c>
      <c r="K880" s="32"/>
      <c r="L880" s="70"/>
      <c r="M880" s="14">
        <v>0</v>
      </c>
      <c r="N880" s="15">
        <f t="shared" si="327"/>
        <v>0</v>
      </c>
      <c r="O880" s="151" t="str">
        <f t="shared" si="328"/>
        <v/>
      </c>
      <c r="P880" s="143" t="str">
        <f t="shared" si="329"/>
        <v/>
      </c>
      <c r="Q880" s="11">
        <f t="shared" si="330"/>
        <v>75.099999999999994</v>
      </c>
      <c r="R880" s="12">
        <f t="shared" si="331"/>
        <v>0</v>
      </c>
    </row>
    <row r="881" spans="1:18" ht="14.25" customHeight="1" x14ac:dyDescent="0.25">
      <c r="A881" s="157" t="s">
        <v>606</v>
      </c>
      <c r="B881" s="71" t="s">
        <v>900</v>
      </c>
      <c r="C881" s="120"/>
      <c r="D881" s="11">
        <v>161</v>
      </c>
      <c r="E881" s="226">
        <f t="shared" si="324"/>
        <v>0</v>
      </c>
      <c r="F881" s="227">
        <f t="shared" si="325"/>
        <v>124.22360248447204</v>
      </c>
      <c r="G881" s="226">
        <f t="shared" si="315"/>
        <v>124.84394506866418</v>
      </c>
      <c r="H881" s="12">
        <f t="shared" si="316"/>
        <v>62.421972534332092</v>
      </c>
      <c r="I881" s="16">
        <v>0.2</v>
      </c>
      <c r="J881" s="13">
        <f t="shared" si="326"/>
        <v>0</v>
      </c>
      <c r="K881" s="32"/>
      <c r="L881" s="70"/>
      <c r="M881" s="14">
        <v>0</v>
      </c>
      <c r="N881" s="15">
        <f t="shared" si="327"/>
        <v>0</v>
      </c>
      <c r="O881" s="151" t="str">
        <f t="shared" si="328"/>
        <v/>
      </c>
      <c r="P881" s="143" t="str">
        <f t="shared" si="329"/>
        <v/>
      </c>
      <c r="Q881" s="11">
        <f t="shared" si="330"/>
        <v>80.099999999999994</v>
      </c>
      <c r="R881" s="12">
        <f t="shared" si="331"/>
        <v>0</v>
      </c>
    </row>
    <row r="882" spans="1:18" ht="14.25" customHeight="1" x14ac:dyDescent="0.25">
      <c r="A882" s="157" t="s">
        <v>605</v>
      </c>
      <c r="B882" s="71" t="s">
        <v>900</v>
      </c>
      <c r="C882" s="120"/>
      <c r="D882" s="11">
        <v>127</v>
      </c>
      <c r="E882" s="226">
        <f t="shared" si="324"/>
        <v>0</v>
      </c>
      <c r="F882" s="227">
        <f t="shared" si="325"/>
        <v>157.48031496062993</v>
      </c>
      <c r="G882" s="226">
        <f t="shared" si="315"/>
        <v>158.4786053882726</v>
      </c>
      <c r="H882" s="12">
        <f t="shared" si="316"/>
        <v>79.239302694136299</v>
      </c>
      <c r="I882" s="16">
        <v>0.2</v>
      </c>
      <c r="J882" s="13">
        <f t="shared" si="326"/>
        <v>0</v>
      </c>
      <c r="K882" s="32"/>
      <c r="L882" s="70"/>
      <c r="M882" s="14">
        <v>0</v>
      </c>
      <c r="N882" s="15">
        <f t="shared" si="327"/>
        <v>0</v>
      </c>
      <c r="O882" s="151" t="str">
        <f t="shared" si="328"/>
        <v/>
      </c>
      <c r="P882" s="143" t="str">
        <f t="shared" si="329"/>
        <v/>
      </c>
      <c r="Q882" s="11">
        <f t="shared" si="330"/>
        <v>63.1</v>
      </c>
      <c r="R882" s="12">
        <f t="shared" si="331"/>
        <v>0</v>
      </c>
    </row>
    <row r="883" spans="1:18" ht="14.25" customHeight="1" x14ac:dyDescent="0.25">
      <c r="A883" s="157" t="s">
        <v>588</v>
      </c>
      <c r="B883" s="71" t="s">
        <v>900</v>
      </c>
      <c r="C883" s="120"/>
      <c r="D883" s="11">
        <v>66.900000000000006</v>
      </c>
      <c r="E883" s="226">
        <f t="shared" si="324"/>
        <v>0</v>
      </c>
      <c r="F883" s="227">
        <f t="shared" si="325"/>
        <v>298.95366218236171</v>
      </c>
      <c r="G883" s="226">
        <f t="shared" si="315"/>
        <v>300.75187969924809</v>
      </c>
      <c r="H883" s="12">
        <f t="shared" si="316"/>
        <v>150.37593984962405</v>
      </c>
      <c r="I883" s="16">
        <v>0.1</v>
      </c>
      <c r="J883" s="13">
        <f t="shared" si="326"/>
        <v>0</v>
      </c>
      <c r="K883" s="32"/>
      <c r="L883" s="70"/>
      <c r="M883" s="14">
        <v>0</v>
      </c>
      <c r="N883" s="15">
        <f t="shared" si="327"/>
        <v>0</v>
      </c>
      <c r="O883" s="151" t="str">
        <f t="shared" si="328"/>
        <v/>
      </c>
      <c r="P883" s="143" t="str">
        <f t="shared" si="329"/>
        <v/>
      </c>
      <c r="Q883" s="11">
        <f t="shared" si="330"/>
        <v>33.25</v>
      </c>
      <c r="R883" s="12">
        <f t="shared" si="331"/>
        <v>0</v>
      </c>
    </row>
    <row r="884" spans="1:18" ht="14.25" customHeight="1" x14ac:dyDescent="0.25">
      <c r="A884" s="157" t="s">
        <v>610</v>
      </c>
      <c r="B884" s="71" t="s">
        <v>900</v>
      </c>
      <c r="C884" s="120"/>
      <c r="D884" s="11">
        <v>70.7</v>
      </c>
      <c r="E884" s="226">
        <f t="shared" si="324"/>
        <v>0</v>
      </c>
      <c r="F884" s="227">
        <f t="shared" si="325"/>
        <v>282.88543140028287</v>
      </c>
      <c r="G884" s="226">
        <f t="shared" si="315"/>
        <v>286.61507595299508</v>
      </c>
      <c r="H884" s="12">
        <f t="shared" si="316"/>
        <v>143.30753797649754</v>
      </c>
      <c r="I884" s="16">
        <v>0.23</v>
      </c>
      <c r="J884" s="13">
        <f t="shared" si="326"/>
        <v>0</v>
      </c>
      <c r="K884" s="32"/>
      <c r="L884" s="70"/>
      <c r="M884" s="14">
        <v>0</v>
      </c>
      <c r="N884" s="15">
        <f t="shared" si="327"/>
        <v>0</v>
      </c>
      <c r="O884" s="151" t="str">
        <f t="shared" si="328"/>
        <v/>
      </c>
      <c r="P884" s="143" t="str">
        <f t="shared" si="329"/>
        <v/>
      </c>
      <c r="Q884" s="11">
        <f t="shared" si="330"/>
        <v>34.89</v>
      </c>
      <c r="R884" s="12">
        <f t="shared" si="331"/>
        <v>0</v>
      </c>
    </row>
    <row r="885" spans="1:18" ht="14.25" customHeight="1" x14ac:dyDescent="0.25">
      <c r="A885" s="157" t="s">
        <v>90</v>
      </c>
      <c r="B885" s="71" t="s">
        <v>900</v>
      </c>
      <c r="C885" s="120"/>
      <c r="D885" s="11">
        <v>235</v>
      </c>
      <c r="E885" s="226">
        <f t="shared" si="324"/>
        <v>0</v>
      </c>
      <c r="F885" s="227">
        <f t="shared" si="325"/>
        <v>85.106382978723403</v>
      </c>
      <c r="G885" s="226">
        <f t="shared" si="315"/>
        <v>85.106382978723403</v>
      </c>
      <c r="H885" s="12">
        <f t="shared" si="316"/>
        <v>42.553191489361701</v>
      </c>
      <c r="I885" s="16">
        <v>0</v>
      </c>
      <c r="J885" s="13">
        <f t="shared" si="326"/>
        <v>0</v>
      </c>
      <c r="K885" s="32" t="str">
        <f>IF(I885=0,"",IF(((((40-$I$2)/I885)*100))&gt;9999,9999,(((40-$I$2)/I885)*100)))</f>
        <v/>
      </c>
      <c r="L885" s="70" t="str">
        <f>IF(OR(D885=0,I885=0,A885="",K885=""),"",IF((D885/I885)&gt;99.9,"",(D885/I885)))</f>
        <v/>
      </c>
      <c r="M885" s="14">
        <v>0</v>
      </c>
      <c r="N885" s="15">
        <f t="shared" si="327"/>
        <v>0</v>
      </c>
      <c r="O885" s="151" t="str">
        <f t="shared" si="328"/>
        <v/>
      </c>
      <c r="P885" s="143" t="str">
        <f t="shared" si="329"/>
        <v/>
      </c>
      <c r="Q885" s="11">
        <f t="shared" si="330"/>
        <v>117.5</v>
      </c>
      <c r="R885" s="12">
        <f t="shared" si="331"/>
        <v>0</v>
      </c>
    </row>
    <row r="886" spans="1:18" ht="14.25" customHeight="1" x14ac:dyDescent="0.25">
      <c r="A886" s="157" t="s">
        <v>91</v>
      </c>
      <c r="B886" s="71" t="s">
        <v>900</v>
      </c>
      <c r="C886" s="120"/>
      <c r="D886" s="11">
        <v>247</v>
      </c>
      <c r="E886" s="226">
        <f t="shared" si="324"/>
        <v>0</v>
      </c>
      <c r="F886" s="227">
        <f t="shared" si="325"/>
        <v>80.97165991902834</v>
      </c>
      <c r="G886" s="226">
        <f t="shared" si="315"/>
        <v>80.97165991902834</v>
      </c>
      <c r="H886" s="12">
        <f t="shared" si="316"/>
        <v>40.48582995951417</v>
      </c>
      <c r="I886" s="16">
        <v>0</v>
      </c>
      <c r="J886" s="13">
        <f t="shared" si="326"/>
        <v>0</v>
      </c>
      <c r="K886" s="32" t="str">
        <f>IF(I886=0,"",IF(((((40-$I$2)/I886)*100))&gt;9999,9999,(((40-$I$2)/I886)*100)))</f>
        <v/>
      </c>
      <c r="L886" s="70" t="str">
        <f>IF(OR(D886=0,I886=0,A886="",K886=""),"",IF((D886/I886)&gt;99.9,"",(D886/I886)))</f>
        <v/>
      </c>
      <c r="M886" s="14">
        <v>0</v>
      </c>
      <c r="N886" s="15">
        <f t="shared" si="327"/>
        <v>0</v>
      </c>
      <c r="O886" s="151" t="str">
        <f t="shared" si="328"/>
        <v/>
      </c>
      <c r="P886" s="143" t="str">
        <f t="shared" si="329"/>
        <v/>
      </c>
      <c r="Q886" s="11">
        <f t="shared" si="330"/>
        <v>123.5</v>
      </c>
      <c r="R886" s="12">
        <f t="shared" si="331"/>
        <v>0</v>
      </c>
    </row>
    <row r="887" spans="1:18" s="9" customFormat="1" ht="8.1" customHeight="1" thickBot="1" x14ac:dyDescent="0.3">
      <c r="A887" s="158"/>
      <c r="B887" s="215"/>
      <c r="C887" s="136"/>
      <c r="D887" s="4"/>
      <c r="K887" s="29"/>
      <c r="L887" s="6"/>
      <c r="M887" s="6"/>
      <c r="N887" s="7"/>
      <c r="O887" s="149"/>
      <c r="P887" s="141"/>
      <c r="Q887" s="4"/>
      <c r="R887" s="5"/>
    </row>
    <row r="888" spans="1:18" ht="16.5" thickTop="1" thickBot="1" x14ac:dyDescent="0.3">
      <c r="A888" s="159" t="s">
        <v>1005</v>
      </c>
      <c r="B888" s="210"/>
      <c r="C888" s="218"/>
      <c r="D888" s="4"/>
      <c r="E888" s="9"/>
      <c r="F888" s="9"/>
      <c r="G888" s="9"/>
      <c r="H888" s="9"/>
      <c r="I888" s="9"/>
      <c r="J888" s="9"/>
      <c r="K888" s="29"/>
      <c r="L888" s="6"/>
      <c r="M888" s="6"/>
      <c r="N888" s="7"/>
      <c r="O888" s="149"/>
      <c r="P888" s="141"/>
      <c r="Q888" s="4"/>
      <c r="R888" s="5"/>
    </row>
    <row r="889" spans="1:18" s="9" customFormat="1" ht="7.5" customHeight="1" thickTop="1" x14ac:dyDescent="0.25">
      <c r="A889" s="1"/>
      <c r="B889" s="211"/>
      <c r="C889" s="136"/>
      <c r="K889" s="31"/>
      <c r="L889" s="131"/>
      <c r="M889" s="27"/>
      <c r="N889" s="27"/>
      <c r="O889" s="150"/>
      <c r="P889" s="142"/>
      <c r="R889" s="27"/>
    </row>
    <row r="890" spans="1:18" ht="14.25" customHeight="1" x14ac:dyDescent="0.25">
      <c r="A890" s="172" t="s">
        <v>854</v>
      </c>
      <c r="B890" s="71" t="s">
        <v>900</v>
      </c>
      <c r="C890" s="120"/>
      <c r="D890" s="11">
        <v>63.796909492273727</v>
      </c>
      <c r="E890" s="226">
        <f t="shared" ref="E890:E953" si="332">D890*($C890/100)</f>
        <v>0</v>
      </c>
      <c r="F890" s="227">
        <f t="shared" ref="F890:F953" si="333">IF((IF($D$2&gt;=200,0,(((200-$D$2)/$D890)*100)))&gt;999,"",IF($D$2&gt;=200,0,(((200-$D$2)/$D890)*100)))</f>
        <v>313.49480968858131</v>
      </c>
      <c r="G890" s="226">
        <f t="shared" si="315"/>
        <v>369.19315403422985</v>
      </c>
      <c r="H890" s="12">
        <f t="shared" si="316"/>
        <v>184.59657701711492</v>
      </c>
      <c r="I890" s="16">
        <v>2.4061810154525385</v>
      </c>
      <c r="J890" s="13">
        <f t="shared" ref="J890:J953" si="334">I890*($C890/100)</f>
        <v>0</v>
      </c>
      <c r="K890" s="32">
        <f t="shared" ref="K890:K953" si="335">IF(I890=0,"",IF(((((40-$I$2)/I890)*100))&gt;9999,9999,(((40-$I$2)/I890)*100)))</f>
        <v>1662.3853211009177</v>
      </c>
      <c r="L890" s="70">
        <f t="shared" ref="L890:L922" si="336">IF(OR(D890=0,I890=0,A890="",K890=""),"",IF((D890/I890)&gt;99.9,"",(D890/I890)))</f>
        <v>26.513761467889907</v>
      </c>
      <c r="M890" s="14">
        <v>1.4128035320088301</v>
      </c>
      <c r="N890" s="15">
        <f t="shared" ref="N890:N953" si="337">M890*($C890/100)</f>
        <v>0</v>
      </c>
      <c r="O890" s="151">
        <f t="shared" ref="O890:O953" si="338">IF(M890=0,"",IF(((((14-$M$2)/M890)*100))&gt;9999,"",(((14-$M$2)/M890)*100)))</f>
        <v>990.93749999999989</v>
      </c>
      <c r="P890" s="143">
        <f t="shared" ref="P890:P953" si="339">IF(O890="","",D890/M890)</f>
        <v>45.156249999999993</v>
      </c>
      <c r="Q890" s="11">
        <f t="shared" ref="Q890:Q953" si="340">(D890-(I890*4))/2</f>
        <v>27.086092715231786</v>
      </c>
      <c r="R890" s="12">
        <f t="shared" ref="R890:R953" si="341">(E890-(J890*4))/2</f>
        <v>0</v>
      </c>
    </row>
    <row r="891" spans="1:18" s="9" customFormat="1" ht="14.25" customHeight="1" x14ac:dyDescent="0.25">
      <c r="A891" s="172" t="s">
        <v>848</v>
      </c>
      <c r="B891" s="71" t="s">
        <v>900</v>
      </c>
      <c r="C891" s="120"/>
      <c r="D891" s="11">
        <v>71.28378378378379</v>
      </c>
      <c r="E891" s="226">
        <f t="shared" si="332"/>
        <v>0</v>
      </c>
      <c r="F891" s="227">
        <f t="shared" si="333"/>
        <v>280.5687203791469</v>
      </c>
      <c r="G891" s="226">
        <f t="shared" si="315"/>
        <v>302.34933605720119</v>
      </c>
      <c r="H891" s="12">
        <f t="shared" si="316"/>
        <v>151.17466802860059</v>
      </c>
      <c r="I891" s="16">
        <v>1.2837837837837838</v>
      </c>
      <c r="J891" s="13">
        <f t="shared" si="334"/>
        <v>0</v>
      </c>
      <c r="K891" s="32">
        <f t="shared" si="335"/>
        <v>3115.7894736842104</v>
      </c>
      <c r="L891" s="70">
        <f t="shared" si="336"/>
        <v>55.526315789473692</v>
      </c>
      <c r="M891" s="14">
        <v>0.77702702702702697</v>
      </c>
      <c r="N891" s="15">
        <f t="shared" si="337"/>
        <v>0</v>
      </c>
      <c r="O891" s="151">
        <f t="shared" si="338"/>
        <v>1801.739130434783</v>
      </c>
      <c r="P891" s="143">
        <f t="shared" si="339"/>
        <v>91.739130434782624</v>
      </c>
      <c r="Q891" s="11">
        <f t="shared" si="340"/>
        <v>33.07432432432433</v>
      </c>
      <c r="R891" s="12">
        <f t="shared" si="341"/>
        <v>0</v>
      </c>
    </row>
    <row r="892" spans="1:18" ht="14.25" customHeight="1" x14ac:dyDescent="0.25">
      <c r="A892" s="172" t="s">
        <v>709</v>
      </c>
      <c r="B892" s="71" t="s">
        <v>900</v>
      </c>
      <c r="C892" s="120"/>
      <c r="D892" s="11">
        <v>253.92670157068065</v>
      </c>
      <c r="E892" s="226">
        <f t="shared" si="332"/>
        <v>0</v>
      </c>
      <c r="F892" s="227">
        <f t="shared" si="333"/>
        <v>78.762886597938149</v>
      </c>
      <c r="G892" s="226">
        <f t="shared" si="315"/>
        <v>98.912480580010353</v>
      </c>
      <c r="H892" s="12">
        <f t="shared" si="316"/>
        <v>49.456240290005177</v>
      </c>
      <c r="I892" s="16">
        <v>12.93193717277487</v>
      </c>
      <c r="J892" s="13">
        <f t="shared" si="334"/>
        <v>0</v>
      </c>
      <c r="K892" s="32">
        <f t="shared" si="335"/>
        <v>309.31174089068827</v>
      </c>
      <c r="L892" s="70">
        <f t="shared" si="336"/>
        <v>19.635627530364374</v>
      </c>
      <c r="M892" s="14">
        <v>0.99476439790575921</v>
      </c>
      <c r="N892" s="15">
        <f t="shared" si="337"/>
        <v>0</v>
      </c>
      <c r="O892" s="151">
        <f t="shared" si="338"/>
        <v>1407.3684210526314</v>
      </c>
      <c r="P892" s="143">
        <f t="shared" si="339"/>
        <v>255.26315789473685</v>
      </c>
      <c r="Q892" s="11">
        <f t="shared" si="340"/>
        <v>101.09947643979058</v>
      </c>
      <c r="R892" s="12">
        <f t="shared" si="341"/>
        <v>0</v>
      </c>
    </row>
    <row r="893" spans="1:18" s="9" customFormat="1" ht="14.25" customHeight="1" x14ac:dyDescent="0.25">
      <c r="A893" s="172" t="s">
        <v>738</v>
      </c>
      <c r="B893" s="71" t="s">
        <v>900</v>
      </c>
      <c r="C893" s="120"/>
      <c r="D893" s="11">
        <v>199.54337899543378</v>
      </c>
      <c r="E893" s="226">
        <f t="shared" si="332"/>
        <v>0</v>
      </c>
      <c r="F893" s="227">
        <f t="shared" si="333"/>
        <v>100.22883295194509</v>
      </c>
      <c r="G893" s="226">
        <f t="shared" si="315"/>
        <v>117.55233494363931</v>
      </c>
      <c r="H893" s="12">
        <f t="shared" si="316"/>
        <v>58.776167471819655</v>
      </c>
      <c r="I893" s="16">
        <v>7.351598173515983</v>
      </c>
      <c r="J893" s="13">
        <f t="shared" si="334"/>
        <v>0</v>
      </c>
      <c r="K893" s="32">
        <f t="shared" si="335"/>
        <v>544.09937888198749</v>
      </c>
      <c r="L893" s="70">
        <f t="shared" si="336"/>
        <v>27.142857142857139</v>
      </c>
      <c r="M893" s="14">
        <v>0.91324200913242015</v>
      </c>
      <c r="N893" s="15">
        <f t="shared" si="337"/>
        <v>0</v>
      </c>
      <c r="O893" s="151">
        <f t="shared" si="338"/>
        <v>1532.9999999999998</v>
      </c>
      <c r="P893" s="143">
        <f t="shared" si="339"/>
        <v>218.49999999999997</v>
      </c>
      <c r="Q893" s="11">
        <f t="shared" si="340"/>
        <v>85.06849315068493</v>
      </c>
      <c r="R893" s="12">
        <f t="shared" si="341"/>
        <v>0</v>
      </c>
    </row>
    <row r="894" spans="1:18" s="9" customFormat="1" ht="14.25" customHeight="1" x14ac:dyDescent="0.25">
      <c r="A894" s="172" t="s">
        <v>849</v>
      </c>
      <c r="B894" s="71" t="s">
        <v>900</v>
      </c>
      <c r="C894" s="120"/>
      <c r="D894" s="11">
        <v>70.987654320987644</v>
      </c>
      <c r="E894" s="226">
        <f t="shared" si="332"/>
        <v>0</v>
      </c>
      <c r="F894" s="227">
        <f t="shared" si="333"/>
        <v>281.73913043478268</v>
      </c>
      <c r="G894" s="226">
        <f t="shared" si="315"/>
        <v>441.4168937329701</v>
      </c>
      <c r="H894" s="12">
        <f t="shared" si="316"/>
        <v>220.70844686648505</v>
      </c>
      <c r="I894" s="16">
        <v>6.4197530864197532</v>
      </c>
      <c r="J894" s="13">
        <f t="shared" si="334"/>
        <v>0</v>
      </c>
      <c r="K894" s="32">
        <f t="shared" si="335"/>
        <v>623.07692307692309</v>
      </c>
      <c r="L894" s="70">
        <f t="shared" si="336"/>
        <v>11.057692307692307</v>
      </c>
      <c r="M894" s="14">
        <v>0.41358024691358025</v>
      </c>
      <c r="N894" s="15">
        <f t="shared" si="337"/>
        <v>0</v>
      </c>
      <c r="O894" s="151">
        <f t="shared" si="338"/>
        <v>3385.0746268656712</v>
      </c>
      <c r="P894" s="143">
        <f t="shared" si="339"/>
        <v>171.64179104477608</v>
      </c>
      <c r="Q894" s="11">
        <f t="shared" si="340"/>
        <v>22.654320987654316</v>
      </c>
      <c r="R894" s="12">
        <f t="shared" si="341"/>
        <v>0</v>
      </c>
    </row>
    <row r="895" spans="1:18" s="9" customFormat="1" ht="14.25" customHeight="1" x14ac:dyDescent="0.25">
      <c r="A895" s="172" t="s">
        <v>785</v>
      </c>
      <c r="B895" s="71" t="s">
        <v>900</v>
      </c>
      <c r="C895" s="120"/>
      <c r="D895" s="11">
        <v>140.92526690391458</v>
      </c>
      <c r="E895" s="226">
        <f t="shared" si="332"/>
        <v>0</v>
      </c>
      <c r="F895" s="227">
        <f t="shared" si="333"/>
        <v>141.91919191919195</v>
      </c>
      <c r="G895" s="226">
        <f t="shared" si="315"/>
        <v>157.33482642777159</v>
      </c>
      <c r="H895" s="12">
        <f t="shared" si="316"/>
        <v>78.667413213885794</v>
      </c>
      <c r="I895" s="16">
        <v>3.4519572953736652</v>
      </c>
      <c r="J895" s="13">
        <f t="shared" si="334"/>
        <v>0</v>
      </c>
      <c r="K895" s="32">
        <f t="shared" si="335"/>
        <v>1158.7628865979382</v>
      </c>
      <c r="L895" s="70">
        <f t="shared" si="336"/>
        <v>40.824742268041234</v>
      </c>
      <c r="M895" s="14">
        <v>0.92526690391459077</v>
      </c>
      <c r="N895" s="15">
        <f t="shared" si="337"/>
        <v>0</v>
      </c>
      <c r="O895" s="151">
        <f t="shared" si="338"/>
        <v>1513.0769230769231</v>
      </c>
      <c r="P895" s="143">
        <f t="shared" si="339"/>
        <v>152.30769230769229</v>
      </c>
      <c r="Q895" s="11">
        <f t="shared" si="340"/>
        <v>63.558718861209954</v>
      </c>
      <c r="R895" s="12">
        <f t="shared" si="341"/>
        <v>0</v>
      </c>
    </row>
    <row r="896" spans="1:18" s="9" customFormat="1" ht="14.25" customHeight="1" x14ac:dyDescent="0.25">
      <c r="A896" s="172" t="s">
        <v>814</v>
      </c>
      <c r="B896" s="71" t="s">
        <v>900</v>
      </c>
      <c r="C896" s="120"/>
      <c r="D896" s="11">
        <v>106.4957264957265</v>
      </c>
      <c r="E896" s="226">
        <f t="shared" si="332"/>
        <v>0</v>
      </c>
      <c r="F896" s="227">
        <f t="shared" si="333"/>
        <v>187.80096308186194</v>
      </c>
      <c r="G896" s="226">
        <f t="shared" si="315"/>
        <v>246.73133698861238</v>
      </c>
      <c r="H896" s="12">
        <f t="shared" si="316"/>
        <v>123.36566849430619</v>
      </c>
      <c r="I896" s="16">
        <v>6.3589743589743595</v>
      </c>
      <c r="J896" s="13">
        <f t="shared" si="334"/>
        <v>0</v>
      </c>
      <c r="K896" s="32">
        <f t="shared" si="335"/>
        <v>629.0322580645161</v>
      </c>
      <c r="L896" s="70">
        <f t="shared" si="336"/>
        <v>16.747311827956988</v>
      </c>
      <c r="M896" s="14">
        <v>0.59829059829059827</v>
      </c>
      <c r="N896" s="15">
        <f t="shared" si="337"/>
        <v>0</v>
      </c>
      <c r="O896" s="151">
        <f t="shared" si="338"/>
        <v>2340</v>
      </c>
      <c r="P896" s="143">
        <f t="shared" si="339"/>
        <v>178</v>
      </c>
      <c r="Q896" s="11">
        <f t="shared" si="340"/>
        <v>40.529914529914535</v>
      </c>
      <c r="R896" s="12">
        <f t="shared" si="341"/>
        <v>0</v>
      </c>
    </row>
    <row r="897" spans="1:18" s="9" customFormat="1" ht="14.25" customHeight="1" x14ac:dyDescent="0.25">
      <c r="A897" s="172" t="s">
        <v>766</v>
      </c>
      <c r="B897" s="71" t="s">
        <v>900</v>
      </c>
      <c r="C897" s="120"/>
      <c r="D897" s="11">
        <v>159.63302752293578</v>
      </c>
      <c r="E897" s="226">
        <f t="shared" si="332"/>
        <v>0</v>
      </c>
      <c r="F897" s="227">
        <f t="shared" si="333"/>
        <v>125.2873563218391</v>
      </c>
      <c r="G897" s="226">
        <f t="shared" si="315"/>
        <v>138.44199830651991</v>
      </c>
      <c r="H897" s="12">
        <f t="shared" si="316"/>
        <v>69.220999153259953</v>
      </c>
      <c r="I897" s="16">
        <v>3.7920489296636086</v>
      </c>
      <c r="J897" s="13">
        <f t="shared" si="334"/>
        <v>0</v>
      </c>
      <c r="K897" s="32">
        <f t="shared" si="335"/>
        <v>1054.8387096774195</v>
      </c>
      <c r="L897" s="70">
        <f t="shared" si="336"/>
        <v>42.096774193548384</v>
      </c>
      <c r="M897" s="14">
        <v>0.58103975535168195</v>
      </c>
      <c r="N897" s="15">
        <f t="shared" si="337"/>
        <v>0</v>
      </c>
      <c r="O897" s="151">
        <f t="shared" si="338"/>
        <v>2409.4736842105262</v>
      </c>
      <c r="P897" s="143">
        <f t="shared" si="339"/>
        <v>274.73684210526318</v>
      </c>
      <c r="Q897" s="11">
        <f t="shared" si="340"/>
        <v>72.232415902140673</v>
      </c>
      <c r="R897" s="12">
        <f t="shared" si="341"/>
        <v>0</v>
      </c>
    </row>
    <row r="898" spans="1:18" s="9" customFormat="1" ht="14.25" customHeight="1" x14ac:dyDescent="0.25">
      <c r="A898" s="172" t="s">
        <v>786</v>
      </c>
      <c r="B898" s="71" t="s">
        <v>900</v>
      </c>
      <c r="C898" s="120"/>
      <c r="D898" s="11">
        <v>137.93103448275863</v>
      </c>
      <c r="E898" s="226">
        <f t="shared" si="332"/>
        <v>0</v>
      </c>
      <c r="F898" s="227">
        <f t="shared" si="333"/>
        <v>145</v>
      </c>
      <c r="G898" s="226">
        <f t="shared" si="315"/>
        <v>154.96183206106869</v>
      </c>
      <c r="H898" s="12">
        <f t="shared" si="316"/>
        <v>77.480916030534345</v>
      </c>
      <c r="I898" s="16">
        <v>2.2167487684729066</v>
      </c>
      <c r="J898" s="13">
        <f t="shared" si="334"/>
        <v>0</v>
      </c>
      <c r="K898" s="32">
        <f t="shared" si="335"/>
        <v>1804.4444444444443</v>
      </c>
      <c r="L898" s="70">
        <f t="shared" si="336"/>
        <v>62.222222222222221</v>
      </c>
      <c r="M898" s="14">
        <v>0.73891625615763556</v>
      </c>
      <c r="N898" s="15">
        <f t="shared" si="337"/>
        <v>0</v>
      </c>
      <c r="O898" s="151">
        <f t="shared" si="338"/>
        <v>1894.6666666666665</v>
      </c>
      <c r="P898" s="143">
        <f t="shared" si="339"/>
        <v>186.66666666666666</v>
      </c>
      <c r="Q898" s="11">
        <f t="shared" si="340"/>
        <v>64.532019704433509</v>
      </c>
      <c r="R898" s="12">
        <f t="shared" si="341"/>
        <v>0</v>
      </c>
    </row>
    <row r="899" spans="1:18" s="9" customFormat="1" ht="14.25" customHeight="1" x14ac:dyDescent="0.25">
      <c r="A899" s="172" t="s">
        <v>130</v>
      </c>
      <c r="B899" s="71" t="s">
        <v>900</v>
      </c>
      <c r="C899" s="120"/>
      <c r="D899" s="11">
        <v>121.47239263803682</v>
      </c>
      <c r="E899" s="226">
        <f t="shared" si="332"/>
        <v>0</v>
      </c>
      <c r="F899" s="227">
        <f t="shared" si="333"/>
        <v>164.64646464646461</v>
      </c>
      <c r="G899" s="226">
        <f t="shared" si="315"/>
        <v>178.92425905598242</v>
      </c>
      <c r="H899" s="12">
        <f t="shared" si="316"/>
        <v>89.462129527991209</v>
      </c>
      <c r="I899" s="16">
        <v>2.423312883435583</v>
      </c>
      <c r="J899" s="13">
        <f t="shared" si="334"/>
        <v>0</v>
      </c>
      <c r="K899" s="32">
        <f t="shared" si="335"/>
        <v>1650.632911392405</v>
      </c>
      <c r="L899" s="70">
        <f t="shared" si="336"/>
        <v>50.126582278481017</v>
      </c>
      <c r="M899" s="14">
        <v>0.33742331288343563</v>
      </c>
      <c r="N899" s="15">
        <f t="shared" si="337"/>
        <v>0</v>
      </c>
      <c r="O899" s="151">
        <f t="shared" si="338"/>
        <v>4149.0909090909081</v>
      </c>
      <c r="P899" s="143">
        <f t="shared" si="339"/>
        <v>360</v>
      </c>
      <c r="Q899" s="11">
        <f t="shared" si="340"/>
        <v>55.889570552147248</v>
      </c>
      <c r="R899" s="12">
        <f t="shared" si="341"/>
        <v>0</v>
      </c>
    </row>
    <row r="900" spans="1:18" s="9" customFormat="1" ht="14.25" customHeight="1" x14ac:dyDescent="0.25">
      <c r="A900" s="172" t="s">
        <v>791</v>
      </c>
      <c r="B900" s="71" t="s">
        <v>900</v>
      </c>
      <c r="C900" s="120"/>
      <c r="D900" s="11">
        <v>133.33333333333334</v>
      </c>
      <c r="E900" s="226">
        <f t="shared" si="332"/>
        <v>0</v>
      </c>
      <c r="F900" s="227">
        <f t="shared" si="333"/>
        <v>150</v>
      </c>
      <c r="G900" s="226">
        <f t="shared" si="315"/>
        <v>167.46183206106869</v>
      </c>
      <c r="H900" s="12">
        <f t="shared" si="316"/>
        <v>83.730916030534345</v>
      </c>
      <c r="I900" s="16">
        <v>3.4757834757834756</v>
      </c>
      <c r="J900" s="13">
        <f t="shared" si="334"/>
        <v>0</v>
      </c>
      <c r="K900" s="32">
        <f t="shared" si="335"/>
        <v>1150.8196721311476</v>
      </c>
      <c r="L900" s="70">
        <f t="shared" si="336"/>
        <v>38.360655737704924</v>
      </c>
      <c r="M900" s="14">
        <v>0.54131054131054135</v>
      </c>
      <c r="N900" s="15">
        <f t="shared" si="337"/>
        <v>0</v>
      </c>
      <c r="O900" s="151">
        <f t="shared" si="338"/>
        <v>2586.3157894736842</v>
      </c>
      <c r="P900" s="143">
        <f t="shared" si="339"/>
        <v>246.31578947368422</v>
      </c>
      <c r="Q900" s="11">
        <f t="shared" si="340"/>
        <v>59.715099715099718</v>
      </c>
      <c r="R900" s="12">
        <f t="shared" si="341"/>
        <v>0</v>
      </c>
    </row>
    <row r="901" spans="1:18" s="9" customFormat="1" ht="14.25" customHeight="1" x14ac:dyDescent="0.25">
      <c r="A901" s="172" t="s">
        <v>733</v>
      </c>
      <c r="B901" s="71" t="s">
        <v>900</v>
      </c>
      <c r="C901" s="120"/>
      <c r="D901" s="11">
        <v>207.88804071246818</v>
      </c>
      <c r="E901" s="226">
        <f t="shared" si="332"/>
        <v>0</v>
      </c>
      <c r="F901" s="227">
        <f t="shared" si="333"/>
        <v>96.205630354957165</v>
      </c>
      <c r="G901" s="226">
        <f t="shared" si="315"/>
        <v>200</v>
      </c>
      <c r="H901" s="12">
        <f t="shared" si="316"/>
        <v>100</v>
      </c>
      <c r="I901" s="16">
        <v>26.972010178117046</v>
      </c>
      <c r="J901" s="13">
        <f t="shared" si="334"/>
        <v>0</v>
      </c>
      <c r="K901" s="32">
        <f t="shared" si="335"/>
        <v>148.30188679245285</v>
      </c>
      <c r="L901" s="70">
        <f t="shared" si="336"/>
        <v>7.7075471698113214</v>
      </c>
      <c r="M901" s="14">
        <v>0.2544529262086514</v>
      </c>
      <c r="N901" s="15">
        <f t="shared" si="337"/>
        <v>0</v>
      </c>
      <c r="O901" s="151">
        <f t="shared" si="338"/>
        <v>5502</v>
      </c>
      <c r="P901" s="143">
        <f t="shared" si="339"/>
        <v>817</v>
      </c>
      <c r="Q901" s="11">
        <f t="shared" si="340"/>
        <v>50</v>
      </c>
      <c r="R901" s="12">
        <f t="shared" si="341"/>
        <v>0</v>
      </c>
    </row>
    <row r="902" spans="1:18" s="9" customFormat="1" ht="14.25" customHeight="1" x14ac:dyDescent="0.25">
      <c r="A902" s="172" t="s">
        <v>777</v>
      </c>
      <c r="B902" s="71" t="s">
        <v>900</v>
      </c>
      <c r="C902" s="120"/>
      <c r="D902" s="11">
        <v>144.14715719063545</v>
      </c>
      <c r="E902" s="226">
        <f t="shared" si="332"/>
        <v>0</v>
      </c>
      <c r="F902" s="227">
        <f t="shared" si="333"/>
        <v>138.74709976798144</v>
      </c>
      <c r="G902" s="226">
        <f t="shared" si="315"/>
        <v>176.40117994100294</v>
      </c>
      <c r="H902" s="12">
        <f t="shared" si="316"/>
        <v>88.200589970501468</v>
      </c>
      <c r="I902" s="16">
        <v>7.6923076923076916</v>
      </c>
      <c r="J902" s="13">
        <f t="shared" si="334"/>
        <v>0</v>
      </c>
      <c r="K902" s="32">
        <f t="shared" si="335"/>
        <v>520</v>
      </c>
      <c r="L902" s="70">
        <f t="shared" si="336"/>
        <v>18.739130434782609</v>
      </c>
      <c r="M902" s="14">
        <v>1.0367892976588629</v>
      </c>
      <c r="N902" s="15">
        <f t="shared" si="337"/>
        <v>0</v>
      </c>
      <c r="O902" s="151">
        <f t="shared" si="338"/>
        <v>1350.3225806451615</v>
      </c>
      <c r="P902" s="143">
        <f t="shared" si="339"/>
        <v>139.03225806451613</v>
      </c>
      <c r="Q902" s="11">
        <f t="shared" si="340"/>
        <v>56.68896321070234</v>
      </c>
      <c r="R902" s="12">
        <f t="shared" si="341"/>
        <v>0</v>
      </c>
    </row>
    <row r="903" spans="1:18" ht="14.25" customHeight="1" x14ac:dyDescent="0.25">
      <c r="A903" s="172" t="s">
        <v>736</v>
      </c>
      <c r="B903" s="71" t="s">
        <v>900</v>
      </c>
      <c r="C903" s="120"/>
      <c r="D903" s="11">
        <v>200.96618357487924</v>
      </c>
      <c r="E903" s="226">
        <f t="shared" si="332"/>
        <v>0</v>
      </c>
      <c r="F903" s="227">
        <f t="shared" si="333"/>
        <v>99.519230769230759</v>
      </c>
      <c r="G903" s="226">
        <f t="shared" si="315"/>
        <v>206.99999999999997</v>
      </c>
      <c r="H903" s="12">
        <f t="shared" si="316"/>
        <v>103.49999999999999</v>
      </c>
      <c r="I903" s="16">
        <v>26.086956521739133</v>
      </c>
      <c r="J903" s="13">
        <f t="shared" si="334"/>
        <v>0</v>
      </c>
      <c r="K903" s="32">
        <f t="shared" si="335"/>
        <v>153.33333333333331</v>
      </c>
      <c r="L903" s="70">
        <f t="shared" si="336"/>
        <v>7.7037037037037033</v>
      </c>
      <c r="M903" s="14">
        <v>0.94202898550724645</v>
      </c>
      <c r="N903" s="15">
        <f t="shared" si="337"/>
        <v>0</v>
      </c>
      <c r="O903" s="151">
        <f t="shared" si="338"/>
        <v>1486.153846153846</v>
      </c>
      <c r="P903" s="143">
        <f t="shared" si="339"/>
        <v>213.33333333333331</v>
      </c>
      <c r="Q903" s="11">
        <f t="shared" si="340"/>
        <v>48.309178743961354</v>
      </c>
      <c r="R903" s="12">
        <f t="shared" si="341"/>
        <v>0</v>
      </c>
    </row>
    <row r="904" spans="1:18" ht="14.25" customHeight="1" x14ac:dyDescent="0.25">
      <c r="A904" s="172" t="s">
        <v>803</v>
      </c>
      <c r="B904" s="71" t="s">
        <v>900</v>
      </c>
      <c r="C904" s="120"/>
      <c r="D904" s="11">
        <v>121.42857142857143</v>
      </c>
      <c r="E904" s="226">
        <f t="shared" si="332"/>
        <v>0</v>
      </c>
      <c r="F904" s="227">
        <f t="shared" si="333"/>
        <v>164.70588235294116</v>
      </c>
      <c r="G904" s="226">
        <f t="shared" si="315"/>
        <v>173.55371900826447</v>
      </c>
      <c r="H904" s="12">
        <f t="shared" si="316"/>
        <v>86.776859504132233</v>
      </c>
      <c r="I904" s="16">
        <v>1.5476190476190477</v>
      </c>
      <c r="J904" s="13">
        <f t="shared" si="334"/>
        <v>0</v>
      </c>
      <c r="K904" s="32">
        <f t="shared" si="335"/>
        <v>2584.6153846153848</v>
      </c>
      <c r="L904" s="70">
        <f t="shared" si="336"/>
        <v>78.461538461538467</v>
      </c>
      <c r="M904" s="14">
        <v>2.3809523809523809</v>
      </c>
      <c r="N904" s="15">
        <f t="shared" si="337"/>
        <v>0</v>
      </c>
      <c r="O904" s="151">
        <f t="shared" si="338"/>
        <v>588</v>
      </c>
      <c r="P904" s="143">
        <f t="shared" si="339"/>
        <v>51</v>
      </c>
      <c r="Q904" s="11">
        <f t="shared" si="340"/>
        <v>57.61904761904762</v>
      </c>
      <c r="R904" s="12">
        <f t="shared" si="341"/>
        <v>0</v>
      </c>
    </row>
    <row r="905" spans="1:18" ht="14.25" customHeight="1" x14ac:dyDescent="0.25">
      <c r="A905" s="172" t="s">
        <v>799</v>
      </c>
      <c r="B905" s="71" t="s">
        <v>900</v>
      </c>
      <c r="C905" s="120"/>
      <c r="D905" s="11">
        <v>126.35658914728681</v>
      </c>
      <c r="E905" s="226">
        <f t="shared" si="332"/>
        <v>0</v>
      </c>
      <c r="F905" s="227">
        <f t="shared" si="333"/>
        <v>158.28220858895708</v>
      </c>
      <c r="G905" s="226">
        <f t="shared" si="315"/>
        <v>269.87447698744774</v>
      </c>
      <c r="H905" s="12">
        <f t="shared" si="316"/>
        <v>134.93723849372387</v>
      </c>
      <c r="I905" s="16">
        <v>13.062015503875969</v>
      </c>
      <c r="J905" s="13">
        <f t="shared" si="334"/>
        <v>0</v>
      </c>
      <c r="K905" s="32">
        <f t="shared" si="335"/>
        <v>306.23145400593472</v>
      </c>
      <c r="L905" s="70">
        <f t="shared" si="336"/>
        <v>9.6735905044510382</v>
      </c>
      <c r="M905" s="14">
        <v>0.37596899224806202</v>
      </c>
      <c r="N905" s="15">
        <f t="shared" si="337"/>
        <v>0</v>
      </c>
      <c r="O905" s="151">
        <f t="shared" si="338"/>
        <v>3723.7113402061859</v>
      </c>
      <c r="P905" s="143">
        <f t="shared" si="339"/>
        <v>336.08247422680409</v>
      </c>
      <c r="Q905" s="11">
        <f t="shared" si="340"/>
        <v>37.054263565891468</v>
      </c>
      <c r="R905" s="12">
        <f t="shared" si="341"/>
        <v>0</v>
      </c>
    </row>
    <row r="906" spans="1:18" s="9" customFormat="1" ht="14.25" customHeight="1" x14ac:dyDescent="0.25">
      <c r="A906" s="172" t="s">
        <v>782</v>
      </c>
      <c r="B906" s="71" t="s">
        <v>900</v>
      </c>
      <c r="C906" s="120"/>
      <c r="D906" s="11">
        <v>142.51497005988026</v>
      </c>
      <c r="E906" s="226">
        <f t="shared" si="332"/>
        <v>0</v>
      </c>
      <c r="F906" s="227">
        <f t="shared" si="333"/>
        <v>140.33613445378151</v>
      </c>
      <c r="G906" s="226">
        <f t="shared" ref="G906:G969" si="342">IF(D906=0,"",IF((IF($G$2&gt;=200,0,(((200-$G$2)/($D906-($I906*4))*100))))&gt;999,"",IF($G$2&gt;=200,0,(((200-$G$2)/($D906-($I906*4))*100)))))</f>
        <v>161.19691119691117</v>
      </c>
      <c r="H906" s="12">
        <f t="shared" ref="H906:H969" si="343">IF(D906=0,"",IF((IF($G$2&gt;=100,0,(((100-$G$2)/($D906-($I906*4))*100))))&gt;999,"",IF($G$2&gt;=100,0,(((100-$G$2)/($D906-($I906*4))*100)))))</f>
        <v>80.598455598455587</v>
      </c>
      <c r="I906" s="16">
        <v>4.6107784431137731</v>
      </c>
      <c r="J906" s="13">
        <f t="shared" si="334"/>
        <v>0</v>
      </c>
      <c r="K906" s="32">
        <f t="shared" si="335"/>
        <v>867.53246753246742</v>
      </c>
      <c r="L906" s="70">
        <f t="shared" si="336"/>
        <v>30.90909090909091</v>
      </c>
      <c r="M906" s="14">
        <v>1.6766467065868262</v>
      </c>
      <c r="N906" s="15">
        <f t="shared" si="337"/>
        <v>0</v>
      </c>
      <c r="O906" s="151">
        <f t="shared" si="338"/>
        <v>835</v>
      </c>
      <c r="P906" s="143">
        <f t="shared" si="339"/>
        <v>85.000000000000014</v>
      </c>
      <c r="Q906" s="11">
        <f t="shared" si="340"/>
        <v>62.035928143712582</v>
      </c>
      <c r="R906" s="12">
        <f t="shared" si="341"/>
        <v>0</v>
      </c>
    </row>
    <row r="907" spans="1:18" s="9" customFormat="1" ht="14.25" customHeight="1" x14ac:dyDescent="0.25">
      <c r="A907" s="172" t="s">
        <v>757</v>
      </c>
      <c r="B907" s="71" t="s">
        <v>900</v>
      </c>
      <c r="C907" s="120"/>
      <c r="D907" s="11">
        <v>167.86885245901641</v>
      </c>
      <c r="E907" s="226">
        <f t="shared" si="332"/>
        <v>0</v>
      </c>
      <c r="F907" s="227">
        <f t="shared" si="333"/>
        <v>119.14062499999997</v>
      </c>
      <c r="G907" s="226">
        <f t="shared" si="342"/>
        <v>171.34831460674155</v>
      </c>
      <c r="H907" s="12">
        <f t="shared" si="343"/>
        <v>85.674157303370777</v>
      </c>
      <c r="I907" s="16">
        <v>12.78688524590164</v>
      </c>
      <c r="J907" s="13">
        <f t="shared" si="334"/>
        <v>0</v>
      </c>
      <c r="K907" s="32">
        <f t="shared" si="335"/>
        <v>312.82051282051282</v>
      </c>
      <c r="L907" s="70">
        <f t="shared" si="336"/>
        <v>13.128205128205128</v>
      </c>
      <c r="M907" s="14">
        <v>0.68852459016393452</v>
      </c>
      <c r="N907" s="15">
        <f t="shared" si="337"/>
        <v>0</v>
      </c>
      <c r="O907" s="151">
        <f t="shared" si="338"/>
        <v>2033.3333333333333</v>
      </c>
      <c r="P907" s="143">
        <f t="shared" si="339"/>
        <v>243.8095238095238</v>
      </c>
      <c r="Q907" s="11">
        <f t="shared" si="340"/>
        <v>58.360655737704924</v>
      </c>
      <c r="R907" s="12">
        <f t="shared" si="341"/>
        <v>0</v>
      </c>
    </row>
    <row r="908" spans="1:18" ht="14.25" customHeight="1" x14ac:dyDescent="0.25">
      <c r="A908" s="172" t="s">
        <v>778</v>
      </c>
      <c r="B908" s="71" t="s">
        <v>900</v>
      </c>
      <c r="C908" s="120"/>
      <c r="D908" s="11">
        <v>143.5114503816794</v>
      </c>
      <c r="E908" s="226">
        <f t="shared" si="332"/>
        <v>0</v>
      </c>
      <c r="F908" s="227">
        <f t="shared" si="333"/>
        <v>139.36170212765958</v>
      </c>
      <c r="G908" s="226">
        <f t="shared" si="342"/>
        <v>255.85937499999994</v>
      </c>
      <c r="H908" s="12">
        <f t="shared" si="343"/>
        <v>127.92968749999997</v>
      </c>
      <c r="I908" s="16">
        <v>16.335877862595417</v>
      </c>
      <c r="J908" s="13">
        <f t="shared" si="334"/>
        <v>0</v>
      </c>
      <c r="K908" s="32">
        <f t="shared" si="335"/>
        <v>244.8598130841122</v>
      </c>
      <c r="L908" s="70">
        <f t="shared" si="336"/>
        <v>8.7850467289719649</v>
      </c>
      <c r="M908" s="14">
        <v>2.9770992366412213E-2</v>
      </c>
      <c r="N908" s="15">
        <f t="shared" si="337"/>
        <v>0</v>
      </c>
      <c r="O908" s="151" t="str">
        <f t="shared" si="338"/>
        <v/>
      </c>
      <c r="P908" s="143" t="str">
        <f t="shared" si="339"/>
        <v/>
      </c>
      <c r="Q908" s="11">
        <f t="shared" si="340"/>
        <v>39.083969465648863</v>
      </c>
      <c r="R908" s="12">
        <f t="shared" si="341"/>
        <v>0</v>
      </c>
    </row>
    <row r="909" spans="1:18" ht="14.25" customHeight="1" x14ac:dyDescent="0.25">
      <c r="A909" s="172" t="s">
        <v>729</v>
      </c>
      <c r="B909" s="71" t="s">
        <v>900</v>
      </c>
      <c r="C909" s="120"/>
      <c r="D909" s="11">
        <v>214.50151057401811</v>
      </c>
      <c r="E909" s="226">
        <f t="shared" si="332"/>
        <v>0</v>
      </c>
      <c r="F909" s="227">
        <f t="shared" si="333"/>
        <v>93.239436619718319</v>
      </c>
      <c r="G909" s="226">
        <f t="shared" si="342"/>
        <v>105.07936507936509</v>
      </c>
      <c r="H909" s="12">
        <f t="shared" si="343"/>
        <v>52.539682539682545</v>
      </c>
      <c r="I909" s="16">
        <v>6.0422960725075523</v>
      </c>
      <c r="J909" s="13">
        <f t="shared" si="334"/>
        <v>0</v>
      </c>
      <c r="K909" s="32">
        <f t="shared" si="335"/>
        <v>662.00000000000011</v>
      </c>
      <c r="L909" s="70">
        <f t="shared" si="336"/>
        <v>35.5</v>
      </c>
      <c r="M909" s="14">
        <v>1.6616314199395772</v>
      </c>
      <c r="N909" s="15">
        <f t="shared" si="337"/>
        <v>0</v>
      </c>
      <c r="O909" s="151">
        <f t="shared" si="338"/>
        <v>842.54545454545439</v>
      </c>
      <c r="P909" s="143">
        <f t="shared" si="339"/>
        <v>129.09090909090907</v>
      </c>
      <c r="Q909" s="11">
        <f t="shared" si="340"/>
        <v>95.166163141993948</v>
      </c>
      <c r="R909" s="12">
        <f t="shared" si="341"/>
        <v>0</v>
      </c>
    </row>
    <row r="910" spans="1:18" ht="14.25" customHeight="1" x14ac:dyDescent="0.25">
      <c r="A910" s="172" t="s">
        <v>1142</v>
      </c>
      <c r="B910" s="71" t="s">
        <v>900</v>
      </c>
      <c r="C910" s="120"/>
      <c r="D910" s="11">
        <v>29.717514124293785</v>
      </c>
      <c r="E910" s="226">
        <f t="shared" si="332"/>
        <v>0</v>
      </c>
      <c r="F910" s="227">
        <f t="shared" si="333"/>
        <v>673.00380228136885</v>
      </c>
      <c r="G910" s="226" t="str">
        <f t="shared" si="342"/>
        <v/>
      </c>
      <c r="H910" s="12">
        <f t="shared" si="343"/>
        <v>549.68944099378871</v>
      </c>
      <c r="I910" s="16">
        <v>2.8813559322033897</v>
      </c>
      <c r="J910" s="13">
        <f t="shared" si="334"/>
        <v>0</v>
      </c>
      <c r="K910" s="32">
        <f t="shared" si="335"/>
        <v>1388.2352941176471</v>
      </c>
      <c r="L910" s="70">
        <f t="shared" si="336"/>
        <v>10.313725490196079</v>
      </c>
      <c r="M910" s="14">
        <v>0.67796610169491522</v>
      </c>
      <c r="N910" s="15">
        <f t="shared" si="337"/>
        <v>0</v>
      </c>
      <c r="O910" s="151">
        <f t="shared" si="338"/>
        <v>2065</v>
      </c>
      <c r="P910" s="143">
        <f t="shared" si="339"/>
        <v>43.833333333333336</v>
      </c>
      <c r="Q910" s="11">
        <f t="shared" si="340"/>
        <v>9.0960451977401142</v>
      </c>
      <c r="R910" s="12">
        <f t="shared" si="341"/>
        <v>0</v>
      </c>
    </row>
    <row r="911" spans="1:18" ht="14.25" customHeight="1" x14ac:dyDescent="0.25">
      <c r="A911" s="172" t="s">
        <v>1143</v>
      </c>
      <c r="B911" s="71" t="s">
        <v>900</v>
      </c>
      <c r="C911" s="120"/>
      <c r="D911" s="11">
        <v>37.175141242937848</v>
      </c>
      <c r="E911" s="226">
        <f t="shared" si="332"/>
        <v>0</v>
      </c>
      <c r="F911" s="227">
        <f t="shared" si="333"/>
        <v>537.99392097264445</v>
      </c>
      <c r="G911" s="226">
        <f t="shared" si="342"/>
        <v>746.83544303797476</v>
      </c>
      <c r="H911" s="12">
        <f t="shared" si="343"/>
        <v>373.41772151898738</v>
      </c>
      <c r="I911" s="16">
        <v>2.5988700564971747</v>
      </c>
      <c r="J911" s="13">
        <f t="shared" si="334"/>
        <v>0</v>
      </c>
      <c r="K911" s="32">
        <f t="shared" si="335"/>
        <v>1539.130434782609</v>
      </c>
      <c r="L911" s="70">
        <f t="shared" si="336"/>
        <v>14.304347826086957</v>
      </c>
      <c r="M911" s="14">
        <v>0.67796610169491522</v>
      </c>
      <c r="N911" s="15">
        <f t="shared" si="337"/>
        <v>0</v>
      </c>
      <c r="O911" s="151">
        <f t="shared" si="338"/>
        <v>2065</v>
      </c>
      <c r="P911" s="143">
        <f t="shared" si="339"/>
        <v>54.833333333333329</v>
      </c>
      <c r="Q911" s="11">
        <f t="shared" si="340"/>
        <v>13.389830508474574</v>
      </c>
      <c r="R911" s="12">
        <f t="shared" si="341"/>
        <v>0</v>
      </c>
    </row>
    <row r="912" spans="1:18" ht="14.25" customHeight="1" x14ac:dyDescent="0.25">
      <c r="A912" s="172" t="s">
        <v>865</v>
      </c>
      <c r="B912" s="71" t="s">
        <v>900</v>
      </c>
      <c r="C912" s="120"/>
      <c r="D912" s="11">
        <v>49.774011299435024</v>
      </c>
      <c r="E912" s="226">
        <f t="shared" si="332"/>
        <v>0</v>
      </c>
      <c r="F912" s="227">
        <f t="shared" si="333"/>
        <v>401.81611804767317</v>
      </c>
      <c r="G912" s="226">
        <f t="shared" si="342"/>
        <v>493.72384937238502</v>
      </c>
      <c r="H912" s="12">
        <f t="shared" si="343"/>
        <v>246.86192468619251</v>
      </c>
      <c r="I912" s="16">
        <v>2.3163841807909602</v>
      </c>
      <c r="J912" s="13">
        <f t="shared" si="334"/>
        <v>0</v>
      </c>
      <c r="K912" s="32">
        <f t="shared" si="335"/>
        <v>1726.8292682926831</v>
      </c>
      <c r="L912" s="70">
        <f t="shared" si="336"/>
        <v>21.487804878048781</v>
      </c>
      <c r="M912" s="14">
        <v>0.67796610169491522</v>
      </c>
      <c r="N912" s="15">
        <f t="shared" si="337"/>
        <v>0</v>
      </c>
      <c r="O912" s="151">
        <f t="shared" si="338"/>
        <v>2065</v>
      </c>
      <c r="P912" s="143">
        <f t="shared" si="339"/>
        <v>73.416666666666657</v>
      </c>
      <c r="Q912" s="11">
        <f t="shared" si="340"/>
        <v>20.254237288135592</v>
      </c>
      <c r="R912" s="12">
        <f t="shared" si="341"/>
        <v>0</v>
      </c>
    </row>
    <row r="913" spans="1:18" ht="14.25" customHeight="1" x14ac:dyDescent="0.25">
      <c r="A913" s="172" t="s">
        <v>794</v>
      </c>
      <c r="B913" s="71" t="s">
        <v>900</v>
      </c>
      <c r="C913" s="120"/>
      <c r="D913" s="11">
        <v>131.27962085308059</v>
      </c>
      <c r="E913" s="226">
        <f t="shared" si="332"/>
        <v>0</v>
      </c>
      <c r="F913" s="227">
        <f t="shared" si="333"/>
        <v>152.34657039711189</v>
      </c>
      <c r="G913" s="226">
        <f t="shared" si="342"/>
        <v>170.85020242914976</v>
      </c>
      <c r="H913" s="12">
        <f t="shared" si="343"/>
        <v>85.42510121457488</v>
      </c>
      <c r="I913" s="16">
        <v>3.5545023696682465</v>
      </c>
      <c r="J913" s="13">
        <f t="shared" si="334"/>
        <v>0</v>
      </c>
      <c r="K913" s="32">
        <f t="shared" si="335"/>
        <v>1125.3333333333335</v>
      </c>
      <c r="L913" s="70">
        <f t="shared" si="336"/>
        <v>36.933333333333337</v>
      </c>
      <c r="M913" s="14">
        <v>1.6587677725118484</v>
      </c>
      <c r="N913" s="15">
        <f t="shared" si="337"/>
        <v>0</v>
      </c>
      <c r="O913" s="151">
        <f t="shared" si="338"/>
        <v>844</v>
      </c>
      <c r="P913" s="143">
        <f t="shared" si="339"/>
        <v>79.142857142857153</v>
      </c>
      <c r="Q913" s="11">
        <f t="shared" si="340"/>
        <v>58.530805687203802</v>
      </c>
      <c r="R913" s="12">
        <f t="shared" si="341"/>
        <v>0</v>
      </c>
    </row>
    <row r="914" spans="1:18" ht="14.25" customHeight="1" x14ac:dyDescent="0.25">
      <c r="A914" s="172" t="s">
        <v>740</v>
      </c>
      <c r="B914" s="71" t="s">
        <v>900</v>
      </c>
      <c r="C914" s="120"/>
      <c r="D914" s="11">
        <v>198.44357976653697</v>
      </c>
      <c r="E914" s="226">
        <f t="shared" si="332"/>
        <v>0</v>
      </c>
      <c r="F914" s="227">
        <f t="shared" si="333"/>
        <v>100.78431372549019</v>
      </c>
      <c r="G914" s="226">
        <f t="shared" si="342"/>
        <v>138.46982758620689</v>
      </c>
      <c r="H914" s="12">
        <f t="shared" si="343"/>
        <v>69.234913793103445</v>
      </c>
      <c r="I914" s="16">
        <v>13.501945525291831</v>
      </c>
      <c r="J914" s="13">
        <f t="shared" si="334"/>
        <v>0</v>
      </c>
      <c r="K914" s="32">
        <f t="shared" si="335"/>
        <v>296.25360230547545</v>
      </c>
      <c r="L914" s="70">
        <f t="shared" si="336"/>
        <v>14.697406340057636</v>
      </c>
      <c r="M914" s="14">
        <v>0.50583657587548647</v>
      </c>
      <c r="N914" s="15">
        <f t="shared" si="337"/>
        <v>0</v>
      </c>
      <c r="O914" s="151">
        <f t="shared" si="338"/>
        <v>2767.6923076923072</v>
      </c>
      <c r="P914" s="143">
        <f t="shared" si="339"/>
        <v>392.30769230769226</v>
      </c>
      <c r="Q914" s="11">
        <f t="shared" si="340"/>
        <v>72.217898832684824</v>
      </c>
      <c r="R914" s="12">
        <f t="shared" si="341"/>
        <v>0</v>
      </c>
    </row>
    <row r="915" spans="1:18" ht="14.25" customHeight="1" x14ac:dyDescent="0.25">
      <c r="A915" s="172" t="s">
        <v>842</v>
      </c>
      <c r="B915" s="71" t="s">
        <v>900</v>
      </c>
      <c r="C915" s="120"/>
      <c r="D915" s="11">
        <v>81.081081081081081</v>
      </c>
      <c r="E915" s="226">
        <f t="shared" si="332"/>
        <v>0</v>
      </c>
      <c r="F915" s="227">
        <f t="shared" si="333"/>
        <v>246.66666666666669</v>
      </c>
      <c r="G915" s="226">
        <f t="shared" si="342"/>
        <v>408.63453815261045</v>
      </c>
      <c r="H915" s="12">
        <f t="shared" si="343"/>
        <v>204.31726907630522</v>
      </c>
      <c r="I915" s="16">
        <v>8.0343980343980341</v>
      </c>
      <c r="J915" s="13">
        <f t="shared" si="334"/>
        <v>0</v>
      </c>
      <c r="K915" s="32">
        <f t="shared" si="335"/>
        <v>497.85932721712538</v>
      </c>
      <c r="L915" s="70">
        <f t="shared" si="336"/>
        <v>10.091743119266056</v>
      </c>
      <c r="M915" s="14">
        <v>1.0073710073710072</v>
      </c>
      <c r="N915" s="15">
        <f t="shared" si="337"/>
        <v>0</v>
      </c>
      <c r="O915" s="151">
        <f t="shared" si="338"/>
        <v>1389.7560975609758</v>
      </c>
      <c r="P915" s="143">
        <f t="shared" si="339"/>
        <v>80.487804878048792</v>
      </c>
      <c r="Q915" s="11">
        <f t="shared" si="340"/>
        <v>24.471744471744472</v>
      </c>
      <c r="R915" s="12">
        <f t="shared" si="341"/>
        <v>0</v>
      </c>
    </row>
    <row r="916" spans="1:18" ht="14.25" customHeight="1" x14ac:dyDescent="0.25">
      <c r="A916" s="172" t="s">
        <v>802</v>
      </c>
      <c r="B916" s="71" t="s">
        <v>900</v>
      </c>
      <c r="C916" s="120"/>
      <c r="D916" s="11">
        <v>123.33333333333333</v>
      </c>
      <c r="E916" s="226">
        <f t="shared" si="332"/>
        <v>0</v>
      </c>
      <c r="F916" s="227">
        <f t="shared" si="333"/>
        <v>162.16216216216216</v>
      </c>
      <c r="G916" s="226">
        <f t="shared" si="342"/>
        <v>223.16684378320937</v>
      </c>
      <c r="H916" s="12">
        <f t="shared" si="343"/>
        <v>111.58342189160469</v>
      </c>
      <c r="I916" s="16">
        <v>8.428571428571427</v>
      </c>
      <c r="J916" s="13">
        <f t="shared" si="334"/>
        <v>0</v>
      </c>
      <c r="K916" s="32">
        <f t="shared" si="335"/>
        <v>474.57627118644075</v>
      </c>
      <c r="L916" s="70">
        <f t="shared" si="336"/>
        <v>14.632768361581922</v>
      </c>
      <c r="M916" s="14">
        <v>0.26190476190476192</v>
      </c>
      <c r="N916" s="15">
        <f t="shared" si="337"/>
        <v>0</v>
      </c>
      <c r="O916" s="151">
        <f t="shared" si="338"/>
        <v>5345.454545454545</v>
      </c>
      <c r="P916" s="143">
        <f t="shared" si="339"/>
        <v>470.90909090909088</v>
      </c>
      <c r="Q916" s="11">
        <f t="shared" si="340"/>
        <v>44.80952380952381</v>
      </c>
      <c r="R916" s="12">
        <f t="shared" si="341"/>
        <v>0</v>
      </c>
    </row>
    <row r="917" spans="1:18" ht="14.25" customHeight="1" x14ac:dyDescent="0.25">
      <c r="A917" s="157" t="s">
        <v>100</v>
      </c>
      <c r="B917" s="71" t="s">
        <v>900</v>
      </c>
      <c r="C917" s="120"/>
      <c r="D917" s="11">
        <v>30</v>
      </c>
      <c r="E917" s="226">
        <f t="shared" si="332"/>
        <v>0</v>
      </c>
      <c r="F917" s="227">
        <f t="shared" si="333"/>
        <v>666.66666666666674</v>
      </c>
      <c r="G917" s="226">
        <f t="shared" si="342"/>
        <v>925.92592592592598</v>
      </c>
      <c r="H917" s="12">
        <f t="shared" si="343"/>
        <v>462.96296296296299</v>
      </c>
      <c r="I917" s="16">
        <v>2.1</v>
      </c>
      <c r="J917" s="13">
        <f t="shared" si="334"/>
        <v>0</v>
      </c>
      <c r="K917" s="32">
        <f t="shared" si="335"/>
        <v>1904.7619047619048</v>
      </c>
      <c r="L917" s="70">
        <f t="shared" si="336"/>
        <v>14.285714285714285</v>
      </c>
      <c r="M917" s="14">
        <v>0</v>
      </c>
      <c r="N917" s="15">
        <f t="shared" si="337"/>
        <v>0</v>
      </c>
      <c r="O917" s="151" t="str">
        <f t="shared" si="338"/>
        <v/>
      </c>
      <c r="P917" s="143" t="str">
        <f t="shared" si="339"/>
        <v/>
      </c>
      <c r="Q917" s="11">
        <f t="shared" si="340"/>
        <v>10.8</v>
      </c>
      <c r="R917" s="12">
        <f t="shared" si="341"/>
        <v>0</v>
      </c>
    </row>
    <row r="918" spans="1:18" ht="14.25" customHeight="1" x14ac:dyDescent="0.25">
      <c r="A918" s="172" t="s">
        <v>805</v>
      </c>
      <c r="B918" s="71" t="s">
        <v>900</v>
      </c>
      <c r="C918" s="120"/>
      <c r="D918" s="11">
        <v>116.54929577464789</v>
      </c>
      <c r="E918" s="226">
        <f t="shared" si="332"/>
        <v>0</v>
      </c>
      <c r="F918" s="227">
        <f t="shared" si="333"/>
        <v>171.60120845921449</v>
      </c>
      <c r="G918" s="226">
        <f t="shared" si="342"/>
        <v>226.4752791068581</v>
      </c>
      <c r="H918" s="12">
        <f t="shared" si="343"/>
        <v>113.23763955342905</v>
      </c>
      <c r="I918" s="16">
        <v>7.0598591549295779</v>
      </c>
      <c r="J918" s="13">
        <f t="shared" si="334"/>
        <v>0</v>
      </c>
      <c r="K918" s="32">
        <f t="shared" si="335"/>
        <v>566.58354114713211</v>
      </c>
      <c r="L918" s="70">
        <f t="shared" si="336"/>
        <v>16.50872817955112</v>
      </c>
      <c r="M918" s="14">
        <v>2.0422535211267605</v>
      </c>
      <c r="N918" s="15">
        <f t="shared" si="337"/>
        <v>0</v>
      </c>
      <c r="O918" s="151">
        <f t="shared" si="338"/>
        <v>685.51724137931035</v>
      </c>
      <c r="P918" s="143">
        <f t="shared" si="339"/>
        <v>57.068965517241381</v>
      </c>
      <c r="Q918" s="11">
        <f t="shared" si="340"/>
        <v>44.154929577464785</v>
      </c>
      <c r="R918" s="12">
        <f t="shared" si="341"/>
        <v>0</v>
      </c>
    </row>
    <row r="919" spans="1:18" ht="14.25" customHeight="1" x14ac:dyDescent="0.25">
      <c r="A919" s="172" t="s">
        <v>876</v>
      </c>
      <c r="B919" s="71" t="s">
        <v>900</v>
      </c>
      <c r="C919" s="120"/>
      <c r="D919" s="11">
        <v>2.3809523809523809</v>
      </c>
      <c r="E919" s="226">
        <f t="shared" si="332"/>
        <v>0</v>
      </c>
      <c r="F919" s="227" t="str">
        <f t="shared" si="333"/>
        <v/>
      </c>
      <c r="G919" s="226" t="str">
        <f t="shared" si="342"/>
        <v/>
      </c>
      <c r="H919" s="12" t="str">
        <f t="shared" si="343"/>
        <v/>
      </c>
      <c r="I919" s="16">
        <v>0.13333333333333333</v>
      </c>
      <c r="J919" s="13">
        <f t="shared" si="334"/>
        <v>0</v>
      </c>
      <c r="K919" s="32">
        <f t="shared" si="335"/>
        <v>9999</v>
      </c>
      <c r="L919" s="70">
        <f t="shared" si="336"/>
        <v>17.857142857142858</v>
      </c>
      <c r="M919" s="14">
        <v>0.14285714285714285</v>
      </c>
      <c r="N919" s="15">
        <f t="shared" si="337"/>
        <v>0</v>
      </c>
      <c r="O919" s="151">
        <f t="shared" si="338"/>
        <v>9800</v>
      </c>
      <c r="P919" s="143">
        <f t="shared" si="339"/>
        <v>16.666666666666668</v>
      </c>
      <c r="Q919" s="11">
        <f t="shared" si="340"/>
        <v>0.92380952380952386</v>
      </c>
      <c r="R919" s="12">
        <f t="shared" si="341"/>
        <v>0</v>
      </c>
    </row>
    <row r="920" spans="1:18" ht="14.25" customHeight="1" x14ac:dyDescent="0.25">
      <c r="A920" s="172" t="s">
        <v>810</v>
      </c>
      <c r="B920" s="71" t="s">
        <v>900</v>
      </c>
      <c r="C920" s="120"/>
      <c r="D920" s="11">
        <v>111.24780316344463</v>
      </c>
      <c r="E920" s="226">
        <f t="shared" si="332"/>
        <v>0</v>
      </c>
      <c r="F920" s="227">
        <f t="shared" si="333"/>
        <v>179.77883096366509</v>
      </c>
      <c r="G920" s="226">
        <f t="shared" si="342"/>
        <v>254.81415136587552</v>
      </c>
      <c r="H920" s="12">
        <f t="shared" si="343"/>
        <v>127.40707568293776</v>
      </c>
      <c r="I920" s="16">
        <v>8.1898066783831283</v>
      </c>
      <c r="J920" s="13">
        <f t="shared" si="334"/>
        <v>0</v>
      </c>
      <c r="K920" s="32">
        <f t="shared" si="335"/>
        <v>488.41201716738192</v>
      </c>
      <c r="L920" s="70">
        <f t="shared" si="336"/>
        <v>13.583690987124463</v>
      </c>
      <c r="M920" s="14">
        <v>0.22847100175746923</v>
      </c>
      <c r="N920" s="15">
        <f t="shared" si="337"/>
        <v>0</v>
      </c>
      <c r="O920" s="151">
        <f t="shared" si="338"/>
        <v>6127.6923076923085</v>
      </c>
      <c r="P920" s="143">
        <f t="shared" si="339"/>
        <v>486.92307692307691</v>
      </c>
      <c r="Q920" s="11">
        <f t="shared" si="340"/>
        <v>39.244288224956058</v>
      </c>
      <c r="R920" s="12">
        <f t="shared" si="341"/>
        <v>0</v>
      </c>
    </row>
    <row r="921" spans="1:18" ht="14.25" customHeight="1" x14ac:dyDescent="0.25">
      <c r="A921" s="172" t="s">
        <v>760</v>
      </c>
      <c r="B921" s="71" t="s">
        <v>900</v>
      </c>
      <c r="C921" s="120"/>
      <c r="D921" s="11">
        <v>161.92170818505338</v>
      </c>
      <c r="E921" s="226">
        <f t="shared" si="332"/>
        <v>0</v>
      </c>
      <c r="F921" s="227">
        <f t="shared" si="333"/>
        <v>123.51648351648352</v>
      </c>
      <c r="G921" s="226">
        <f t="shared" si="342"/>
        <v>149.54763171899944</v>
      </c>
      <c r="H921" s="12">
        <f t="shared" si="343"/>
        <v>74.77381585949972</v>
      </c>
      <c r="I921" s="16">
        <v>7.0462633451957295</v>
      </c>
      <c r="J921" s="13">
        <f t="shared" si="334"/>
        <v>0</v>
      </c>
      <c r="K921" s="32">
        <f t="shared" si="335"/>
        <v>567.67676767676767</v>
      </c>
      <c r="L921" s="70">
        <f t="shared" si="336"/>
        <v>22.979797979797979</v>
      </c>
      <c r="M921" s="14">
        <v>0.99644128113878994</v>
      </c>
      <c r="N921" s="15">
        <f t="shared" si="337"/>
        <v>0</v>
      </c>
      <c r="O921" s="151">
        <f t="shared" si="338"/>
        <v>1405</v>
      </c>
      <c r="P921" s="143">
        <f t="shared" si="339"/>
        <v>162.5</v>
      </c>
      <c r="Q921" s="11">
        <f t="shared" si="340"/>
        <v>66.868327402135236</v>
      </c>
      <c r="R921" s="12">
        <f t="shared" si="341"/>
        <v>0</v>
      </c>
    </row>
    <row r="922" spans="1:18" ht="14.25" customHeight="1" x14ac:dyDescent="0.25">
      <c r="A922" s="172" t="s">
        <v>717</v>
      </c>
      <c r="B922" s="71" t="s">
        <v>900</v>
      </c>
      <c r="C922" s="120"/>
      <c r="D922" s="11">
        <v>234.48275862068968</v>
      </c>
      <c r="E922" s="226">
        <f t="shared" si="332"/>
        <v>0</v>
      </c>
      <c r="F922" s="227">
        <f t="shared" si="333"/>
        <v>85.294117647058812</v>
      </c>
      <c r="G922" s="226">
        <f t="shared" si="342"/>
        <v>114.62450592885374</v>
      </c>
      <c r="H922" s="12">
        <f t="shared" si="343"/>
        <v>57.312252964426868</v>
      </c>
      <c r="I922" s="16">
        <v>15</v>
      </c>
      <c r="J922" s="13">
        <f t="shared" si="334"/>
        <v>0</v>
      </c>
      <c r="K922" s="32">
        <f t="shared" si="335"/>
        <v>266.66666666666663</v>
      </c>
      <c r="L922" s="70">
        <f t="shared" si="336"/>
        <v>15.632183908045979</v>
      </c>
      <c r="M922" s="14">
        <v>1.1206896551724139</v>
      </c>
      <c r="N922" s="15">
        <f t="shared" si="337"/>
        <v>0</v>
      </c>
      <c r="O922" s="151">
        <f t="shared" si="338"/>
        <v>1249.2307692307691</v>
      </c>
      <c r="P922" s="143">
        <f t="shared" si="339"/>
        <v>209.23076923076923</v>
      </c>
      <c r="Q922" s="11">
        <f t="shared" si="340"/>
        <v>87.24137931034484</v>
      </c>
      <c r="R922" s="12">
        <f t="shared" si="341"/>
        <v>0</v>
      </c>
    </row>
    <row r="923" spans="1:18" ht="14.25" customHeight="1" x14ac:dyDescent="0.25">
      <c r="A923" s="172" t="s">
        <v>346</v>
      </c>
      <c r="B923" s="71" t="s">
        <v>900</v>
      </c>
      <c r="C923" s="120"/>
      <c r="D923" s="11">
        <v>278.79799666110182</v>
      </c>
      <c r="E923" s="226">
        <f t="shared" si="332"/>
        <v>0</v>
      </c>
      <c r="F923" s="227">
        <f t="shared" si="333"/>
        <v>71.736526946107787</v>
      </c>
      <c r="G923" s="226">
        <f t="shared" si="342"/>
        <v>71.755432569060105</v>
      </c>
      <c r="H923" s="12">
        <f t="shared" si="343"/>
        <v>35.877716284530052</v>
      </c>
      <c r="I923" s="16">
        <v>1.8363939899833055E-2</v>
      </c>
      <c r="J923" s="13">
        <f t="shared" si="334"/>
        <v>0</v>
      </c>
      <c r="K923" s="32">
        <f t="shared" si="335"/>
        <v>9999</v>
      </c>
      <c r="L923" s="70">
        <v>99.9</v>
      </c>
      <c r="M923" s="14">
        <v>0.12520868113522537</v>
      </c>
      <c r="N923" s="15">
        <f t="shared" si="337"/>
        <v>0</v>
      </c>
      <c r="O923" s="151" t="str">
        <f t="shared" si="338"/>
        <v/>
      </c>
      <c r="P923" s="143" t="str">
        <f t="shared" si="339"/>
        <v/>
      </c>
      <c r="Q923" s="11">
        <f t="shared" si="340"/>
        <v>139.36227045075125</v>
      </c>
      <c r="R923" s="12">
        <f t="shared" si="341"/>
        <v>0</v>
      </c>
    </row>
    <row r="924" spans="1:18" ht="14.25" customHeight="1" x14ac:dyDescent="0.25">
      <c r="A924" s="172" t="s">
        <v>850</v>
      </c>
      <c r="B924" s="71" t="s">
        <v>900</v>
      </c>
      <c r="C924" s="120"/>
      <c r="D924" s="11">
        <v>69.708029197080293</v>
      </c>
      <c r="E924" s="226">
        <f t="shared" si="332"/>
        <v>0</v>
      </c>
      <c r="F924" s="227">
        <f t="shared" si="333"/>
        <v>286.91099476439791</v>
      </c>
      <c r="G924" s="226">
        <f t="shared" si="342"/>
        <v>364.8468708388815</v>
      </c>
      <c r="H924" s="12">
        <f t="shared" si="343"/>
        <v>182.42343541944075</v>
      </c>
      <c r="I924" s="16">
        <v>3.722627737226277</v>
      </c>
      <c r="J924" s="13">
        <f t="shared" si="334"/>
        <v>0</v>
      </c>
      <c r="K924" s="32">
        <f t="shared" si="335"/>
        <v>1074.5098039215686</v>
      </c>
      <c r="L924" s="70">
        <f t="shared" ref="L924:L955" si="344">IF(OR(D924=0,I924=0,A924="",K924=""),"",IF((D924/I924)&gt;99.9,"",(D924/I924)))</f>
        <v>18.725490196078432</v>
      </c>
      <c r="M924" s="14">
        <v>1.6788321167883209</v>
      </c>
      <c r="N924" s="15">
        <f t="shared" si="337"/>
        <v>0</v>
      </c>
      <c r="O924" s="151">
        <f t="shared" si="338"/>
        <v>833.9130434782611</v>
      </c>
      <c r="P924" s="143">
        <f t="shared" si="339"/>
        <v>41.521739130434788</v>
      </c>
      <c r="Q924" s="11">
        <f t="shared" si="340"/>
        <v>27.408759124087592</v>
      </c>
      <c r="R924" s="12">
        <f t="shared" si="341"/>
        <v>0</v>
      </c>
    </row>
    <row r="925" spans="1:18" ht="14.25" customHeight="1" x14ac:dyDescent="0.25">
      <c r="A925" s="172" t="s">
        <v>827</v>
      </c>
      <c r="B925" s="71" t="s">
        <v>900</v>
      </c>
      <c r="C925" s="120"/>
      <c r="D925" s="11">
        <v>93.805309734513287</v>
      </c>
      <c r="E925" s="226">
        <f t="shared" si="332"/>
        <v>0</v>
      </c>
      <c r="F925" s="227">
        <f t="shared" si="333"/>
        <v>213.20754716981131</v>
      </c>
      <c r="G925" s="226">
        <f t="shared" si="342"/>
        <v>256.81818181818181</v>
      </c>
      <c r="H925" s="12">
        <f t="shared" si="343"/>
        <v>128.40909090909091</v>
      </c>
      <c r="I925" s="16">
        <v>3.9823008849557526</v>
      </c>
      <c r="J925" s="13">
        <f t="shared" si="334"/>
        <v>0</v>
      </c>
      <c r="K925" s="32">
        <f t="shared" si="335"/>
        <v>1004.4444444444442</v>
      </c>
      <c r="L925" s="70">
        <f t="shared" si="344"/>
        <v>23.555555555555557</v>
      </c>
      <c r="M925" s="14">
        <v>1.7699115044247788</v>
      </c>
      <c r="N925" s="15">
        <f t="shared" si="337"/>
        <v>0</v>
      </c>
      <c r="O925" s="151">
        <f t="shared" si="338"/>
        <v>790.99999999999989</v>
      </c>
      <c r="P925" s="143">
        <f t="shared" si="339"/>
        <v>53.000000000000007</v>
      </c>
      <c r="Q925" s="11">
        <f t="shared" si="340"/>
        <v>38.93805309734514</v>
      </c>
      <c r="R925" s="12">
        <f t="shared" si="341"/>
        <v>0</v>
      </c>
    </row>
    <row r="926" spans="1:18" ht="14.25" customHeight="1" x14ac:dyDescent="0.25">
      <c r="A926" s="172" t="s">
        <v>818</v>
      </c>
      <c r="B926" s="71" t="s">
        <v>900</v>
      </c>
      <c r="C926" s="120"/>
      <c r="D926" s="11">
        <v>102.22222222222223</v>
      </c>
      <c r="E926" s="226">
        <f t="shared" si="332"/>
        <v>0</v>
      </c>
      <c r="F926" s="227">
        <f t="shared" si="333"/>
        <v>195.65217391304347</v>
      </c>
      <c r="G926" s="226">
        <f t="shared" si="342"/>
        <v>224.99999999999994</v>
      </c>
      <c r="H926" s="12">
        <f t="shared" si="343"/>
        <v>112.49999999999997</v>
      </c>
      <c r="I926" s="16">
        <v>3.3333333333333335</v>
      </c>
      <c r="J926" s="13">
        <f t="shared" si="334"/>
        <v>0</v>
      </c>
      <c r="K926" s="32">
        <f t="shared" si="335"/>
        <v>1200</v>
      </c>
      <c r="L926" s="70">
        <f t="shared" si="344"/>
        <v>30.666666666666668</v>
      </c>
      <c r="M926" s="14">
        <v>0.66666666666666663</v>
      </c>
      <c r="N926" s="15">
        <f t="shared" si="337"/>
        <v>0</v>
      </c>
      <c r="O926" s="151">
        <f t="shared" si="338"/>
        <v>2100</v>
      </c>
      <c r="P926" s="143">
        <f t="shared" si="339"/>
        <v>153.33333333333334</v>
      </c>
      <c r="Q926" s="11">
        <f t="shared" si="340"/>
        <v>44.44444444444445</v>
      </c>
      <c r="R926" s="12">
        <f t="shared" si="341"/>
        <v>0</v>
      </c>
    </row>
    <row r="927" spans="1:18" ht="14.25" customHeight="1" x14ac:dyDescent="0.25">
      <c r="A927" s="172" t="s">
        <v>819</v>
      </c>
      <c r="B927" s="71" t="s">
        <v>900</v>
      </c>
      <c r="C927" s="120"/>
      <c r="D927" s="11">
        <f>102.187902187902</f>
        <v>102.187902187902</v>
      </c>
      <c r="E927" s="226">
        <f t="shared" si="332"/>
        <v>0</v>
      </c>
      <c r="F927" s="227">
        <f t="shared" si="333"/>
        <v>195.71788413098272</v>
      </c>
      <c r="G927" s="226">
        <f t="shared" si="342"/>
        <v>253.75571521881187</v>
      </c>
      <c r="H927" s="12">
        <f t="shared" si="343"/>
        <v>126.87785760940594</v>
      </c>
      <c r="I927" s="16">
        <v>5.8429858429858434</v>
      </c>
      <c r="J927" s="13">
        <f t="shared" si="334"/>
        <v>0</v>
      </c>
      <c r="K927" s="32">
        <f t="shared" si="335"/>
        <v>684.58149779735675</v>
      </c>
      <c r="L927" s="70">
        <f t="shared" si="344"/>
        <v>17.488986784140934</v>
      </c>
      <c r="M927" s="14">
        <v>1.9433719433719434</v>
      </c>
      <c r="N927" s="15">
        <f t="shared" si="337"/>
        <v>0</v>
      </c>
      <c r="O927" s="151">
        <f t="shared" si="338"/>
        <v>720.39735099337747</v>
      </c>
      <c r="P927" s="143">
        <f t="shared" si="339"/>
        <v>52.582781456953541</v>
      </c>
      <c r="Q927" s="11">
        <f t="shared" si="340"/>
        <v>39.407979407979312</v>
      </c>
      <c r="R927" s="12">
        <f t="shared" si="341"/>
        <v>0</v>
      </c>
    </row>
    <row r="928" spans="1:18" ht="14.25" customHeight="1" x14ac:dyDescent="0.25">
      <c r="A928" s="172" t="s">
        <v>770</v>
      </c>
      <c r="B928" s="71" t="s">
        <v>900</v>
      </c>
      <c r="C928" s="120"/>
      <c r="D928" s="11">
        <v>154.16666666666669</v>
      </c>
      <c r="E928" s="226">
        <f t="shared" si="332"/>
        <v>0</v>
      </c>
      <c r="F928" s="227">
        <f t="shared" si="333"/>
        <v>129.72972972972971</v>
      </c>
      <c r="G928" s="226">
        <f t="shared" si="342"/>
        <v>173.91304347826082</v>
      </c>
      <c r="H928" s="12">
        <f t="shared" si="343"/>
        <v>86.956521739130409</v>
      </c>
      <c r="I928" s="16">
        <v>9.7916666666666661</v>
      </c>
      <c r="J928" s="13">
        <f t="shared" si="334"/>
        <v>0</v>
      </c>
      <c r="K928" s="32">
        <f t="shared" si="335"/>
        <v>408.51063829787239</v>
      </c>
      <c r="L928" s="70">
        <f t="shared" si="344"/>
        <v>15.744680851063833</v>
      </c>
      <c r="M928" s="14">
        <v>0.59722222222222221</v>
      </c>
      <c r="N928" s="15">
        <f t="shared" si="337"/>
        <v>0</v>
      </c>
      <c r="O928" s="151">
        <f t="shared" si="338"/>
        <v>2344.1860465116279</v>
      </c>
      <c r="P928" s="143">
        <f t="shared" si="339"/>
        <v>258.13953488372096</v>
      </c>
      <c r="Q928" s="11">
        <f t="shared" si="340"/>
        <v>57.500000000000014</v>
      </c>
      <c r="R928" s="12">
        <f t="shared" si="341"/>
        <v>0</v>
      </c>
    </row>
    <row r="929" spans="1:18" ht="14.25" customHeight="1" x14ac:dyDescent="0.25">
      <c r="A929" s="172" t="s">
        <v>860</v>
      </c>
      <c r="B929" s="71" t="s">
        <v>900</v>
      </c>
      <c r="C929" s="120"/>
      <c r="D929" s="11">
        <v>56.872037914691944</v>
      </c>
      <c r="E929" s="226">
        <f t="shared" si="332"/>
        <v>0</v>
      </c>
      <c r="F929" s="227">
        <f t="shared" si="333"/>
        <v>351.66666666666669</v>
      </c>
      <c r="G929" s="226">
        <f t="shared" si="342"/>
        <v>423.6947791164659</v>
      </c>
      <c r="H929" s="12">
        <f t="shared" si="343"/>
        <v>211.84738955823295</v>
      </c>
      <c r="I929" s="16">
        <v>2.4170616113744074</v>
      </c>
      <c r="J929" s="13">
        <f t="shared" si="334"/>
        <v>0</v>
      </c>
      <c r="K929" s="32">
        <f t="shared" si="335"/>
        <v>1654.9019607843138</v>
      </c>
      <c r="L929" s="70">
        <f t="shared" si="344"/>
        <v>23.529411764705884</v>
      </c>
      <c r="M929" s="14">
        <v>2.8436018957345972</v>
      </c>
      <c r="N929" s="15">
        <f t="shared" si="337"/>
        <v>0</v>
      </c>
      <c r="O929" s="151">
        <f t="shared" si="338"/>
        <v>492.33333333333331</v>
      </c>
      <c r="P929" s="143">
        <f t="shared" si="339"/>
        <v>20</v>
      </c>
      <c r="Q929" s="11">
        <f t="shared" si="340"/>
        <v>23.601895734597157</v>
      </c>
      <c r="R929" s="12">
        <f t="shared" si="341"/>
        <v>0</v>
      </c>
    </row>
    <row r="930" spans="1:18" ht="14.25" customHeight="1" x14ac:dyDescent="0.25">
      <c r="A930" s="172" t="s">
        <v>844</v>
      </c>
      <c r="B930" s="71" t="s">
        <v>900</v>
      </c>
      <c r="C930" s="120"/>
      <c r="D930" s="11">
        <v>79.370629370629374</v>
      </c>
      <c r="E930" s="226">
        <f t="shared" si="332"/>
        <v>0</v>
      </c>
      <c r="F930" s="227">
        <f t="shared" si="333"/>
        <v>251.98237885462555</v>
      </c>
      <c r="G930" s="226">
        <f t="shared" si="342"/>
        <v>285.14456630109669</v>
      </c>
      <c r="H930" s="12">
        <f t="shared" si="343"/>
        <v>142.57228315054834</v>
      </c>
      <c r="I930" s="16">
        <v>2.3076923076923075</v>
      </c>
      <c r="J930" s="13">
        <f t="shared" si="334"/>
        <v>0</v>
      </c>
      <c r="K930" s="32">
        <f t="shared" si="335"/>
        <v>1733.3333333333335</v>
      </c>
      <c r="L930" s="70">
        <f t="shared" si="344"/>
        <v>34.393939393939398</v>
      </c>
      <c r="M930" s="14">
        <v>2.7972027972027975</v>
      </c>
      <c r="N930" s="15">
        <f t="shared" si="337"/>
        <v>0</v>
      </c>
      <c r="O930" s="151">
        <f t="shared" si="338"/>
        <v>500.49999999999989</v>
      </c>
      <c r="P930" s="143">
        <f t="shared" si="339"/>
        <v>28.374999999999996</v>
      </c>
      <c r="Q930" s="11">
        <f t="shared" si="340"/>
        <v>35.069930069930074</v>
      </c>
      <c r="R930" s="12">
        <f t="shared" si="341"/>
        <v>0</v>
      </c>
    </row>
    <row r="931" spans="1:18" ht="14.25" customHeight="1" x14ac:dyDescent="0.25">
      <c r="A931" s="172" t="s">
        <v>841</v>
      </c>
      <c r="B931" s="71" t="s">
        <v>900</v>
      </c>
      <c r="C931" s="120"/>
      <c r="D931" s="11">
        <v>81.321839080459768</v>
      </c>
      <c r="E931" s="226">
        <f t="shared" si="332"/>
        <v>0</v>
      </c>
      <c r="F931" s="227">
        <f t="shared" si="333"/>
        <v>245.93639575971733</v>
      </c>
      <c r="G931" s="226">
        <f t="shared" si="342"/>
        <v>286.41975308641975</v>
      </c>
      <c r="H931" s="12">
        <f t="shared" si="343"/>
        <v>143.20987654320987</v>
      </c>
      <c r="I931" s="16">
        <v>2.8735632183908044</v>
      </c>
      <c r="J931" s="13">
        <f t="shared" si="334"/>
        <v>0</v>
      </c>
      <c r="K931" s="32">
        <f t="shared" si="335"/>
        <v>1392.0000000000002</v>
      </c>
      <c r="L931" s="70">
        <f t="shared" si="344"/>
        <v>28.3</v>
      </c>
      <c r="M931" s="14">
        <v>1.7528735632183907</v>
      </c>
      <c r="N931" s="15">
        <f t="shared" si="337"/>
        <v>0</v>
      </c>
      <c r="O931" s="151">
        <f t="shared" si="338"/>
        <v>798.68852459016398</v>
      </c>
      <c r="P931" s="143">
        <f t="shared" si="339"/>
        <v>46.393442622950822</v>
      </c>
      <c r="Q931" s="11">
        <f t="shared" si="340"/>
        <v>34.913793103448278</v>
      </c>
      <c r="R931" s="12">
        <f t="shared" si="341"/>
        <v>0</v>
      </c>
    </row>
    <row r="932" spans="1:18" ht="14.25" customHeight="1" x14ac:dyDescent="0.25">
      <c r="A932" s="172" t="s">
        <v>781</v>
      </c>
      <c r="B932" s="71" t="s">
        <v>900</v>
      </c>
      <c r="C932" s="120"/>
      <c r="D932" s="11">
        <v>143.13725490196077</v>
      </c>
      <c r="E932" s="226">
        <f t="shared" si="332"/>
        <v>0</v>
      </c>
      <c r="F932" s="227">
        <f t="shared" si="333"/>
        <v>139.72602739726028</v>
      </c>
      <c r="G932" s="226">
        <f t="shared" si="342"/>
        <v>175.86206896551727</v>
      </c>
      <c r="H932" s="12">
        <f t="shared" si="343"/>
        <v>87.931034482758633</v>
      </c>
      <c r="I932" s="16">
        <v>7.3529411764705879</v>
      </c>
      <c r="J932" s="13">
        <f t="shared" si="334"/>
        <v>0</v>
      </c>
      <c r="K932" s="32">
        <f t="shared" si="335"/>
        <v>544</v>
      </c>
      <c r="L932" s="70">
        <f t="shared" si="344"/>
        <v>19.466666666666665</v>
      </c>
      <c r="M932" s="14">
        <v>0.49019607843137253</v>
      </c>
      <c r="N932" s="15">
        <f t="shared" si="337"/>
        <v>0</v>
      </c>
      <c r="O932" s="151">
        <f t="shared" si="338"/>
        <v>2856</v>
      </c>
      <c r="P932" s="143">
        <f t="shared" si="339"/>
        <v>292</v>
      </c>
      <c r="Q932" s="11">
        <f t="shared" si="340"/>
        <v>56.862745098039213</v>
      </c>
      <c r="R932" s="12">
        <f t="shared" si="341"/>
        <v>0</v>
      </c>
    </row>
    <row r="933" spans="1:18" ht="14.25" customHeight="1" x14ac:dyDescent="0.25">
      <c r="A933" s="172" t="s">
        <v>873</v>
      </c>
      <c r="B933" s="71" t="s">
        <v>900</v>
      </c>
      <c r="C933" s="120"/>
      <c r="D933" s="11">
        <v>29.264705882352942</v>
      </c>
      <c r="E933" s="226">
        <f t="shared" si="332"/>
        <v>0</v>
      </c>
      <c r="F933" s="227">
        <f t="shared" si="333"/>
        <v>683.41708542713559</v>
      </c>
      <c r="G933" s="226" t="str">
        <f t="shared" si="342"/>
        <v/>
      </c>
      <c r="H933" s="12">
        <f t="shared" si="343"/>
        <v>579.21635434412269</v>
      </c>
      <c r="I933" s="16">
        <v>3</v>
      </c>
      <c r="J933" s="13">
        <f t="shared" si="334"/>
        <v>0</v>
      </c>
      <c r="K933" s="32">
        <f t="shared" si="335"/>
        <v>1333.3333333333335</v>
      </c>
      <c r="L933" s="70">
        <f t="shared" si="344"/>
        <v>9.7549019607843146</v>
      </c>
      <c r="M933" s="14">
        <v>0.23529411764705885</v>
      </c>
      <c r="N933" s="15">
        <f t="shared" si="337"/>
        <v>0</v>
      </c>
      <c r="O933" s="151">
        <f t="shared" si="338"/>
        <v>5949.9999999999991</v>
      </c>
      <c r="P933" s="143">
        <f t="shared" si="339"/>
        <v>124.37499999999999</v>
      </c>
      <c r="Q933" s="11">
        <f t="shared" si="340"/>
        <v>8.632352941176471</v>
      </c>
      <c r="R933" s="12">
        <f t="shared" si="341"/>
        <v>0</v>
      </c>
    </row>
    <row r="934" spans="1:18" ht="14.25" customHeight="1" x14ac:dyDescent="0.25">
      <c r="A934" s="172" t="s">
        <v>742</v>
      </c>
      <c r="B934" s="71" t="s">
        <v>900</v>
      </c>
      <c r="C934" s="120"/>
      <c r="D934" s="11">
        <v>197.64150943396226</v>
      </c>
      <c r="E934" s="226">
        <f t="shared" si="332"/>
        <v>0</v>
      </c>
      <c r="F934" s="227">
        <f t="shared" si="333"/>
        <v>101.19331742243438</v>
      </c>
      <c r="G934" s="226">
        <f t="shared" si="342"/>
        <v>150.88967971530252</v>
      </c>
      <c r="H934" s="12">
        <f t="shared" si="343"/>
        <v>75.44483985765126</v>
      </c>
      <c r="I934" s="16">
        <v>16.273584905660378</v>
      </c>
      <c r="J934" s="13">
        <f t="shared" si="334"/>
        <v>0</v>
      </c>
      <c r="K934" s="32">
        <f t="shared" si="335"/>
        <v>245.79710144927535</v>
      </c>
      <c r="L934" s="70">
        <f t="shared" si="344"/>
        <v>12.144927536231883</v>
      </c>
      <c r="M934" s="14">
        <v>1.1320754716981131E-2</v>
      </c>
      <c r="N934" s="15">
        <f t="shared" si="337"/>
        <v>0</v>
      </c>
      <c r="O934" s="151" t="str">
        <f t="shared" si="338"/>
        <v/>
      </c>
      <c r="P934" s="143" t="str">
        <f t="shared" si="339"/>
        <v/>
      </c>
      <c r="Q934" s="11">
        <f t="shared" si="340"/>
        <v>66.273584905660371</v>
      </c>
      <c r="R934" s="12">
        <f t="shared" si="341"/>
        <v>0</v>
      </c>
    </row>
    <row r="935" spans="1:18" ht="14.25" customHeight="1" x14ac:dyDescent="0.25">
      <c r="A935" s="172" t="s">
        <v>133</v>
      </c>
      <c r="B935" s="71" t="s">
        <v>900</v>
      </c>
      <c r="C935" s="120"/>
      <c r="D935" s="11">
        <v>153.03030303030303</v>
      </c>
      <c r="E935" s="226">
        <f t="shared" si="332"/>
        <v>0</v>
      </c>
      <c r="F935" s="227">
        <f t="shared" si="333"/>
        <v>130.69306930693071</v>
      </c>
      <c r="G935" s="226">
        <f t="shared" si="342"/>
        <v>148.14814814814815</v>
      </c>
      <c r="H935" s="12">
        <f t="shared" si="343"/>
        <v>74.074074074074076</v>
      </c>
      <c r="I935" s="16">
        <v>4.5075757575757578</v>
      </c>
      <c r="J935" s="13">
        <f t="shared" si="334"/>
        <v>0</v>
      </c>
      <c r="K935" s="32">
        <f t="shared" si="335"/>
        <v>887.39495798319331</v>
      </c>
      <c r="L935" s="70">
        <f t="shared" si="344"/>
        <v>33.949579831932773</v>
      </c>
      <c r="M935" s="14">
        <v>0.45454545454545453</v>
      </c>
      <c r="N935" s="15">
        <f t="shared" si="337"/>
        <v>0</v>
      </c>
      <c r="O935" s="151">
        <f t="shared" si="338"/>
        <v>3080</v>
      </c>
      <c r="P935" s="143">
        <f t="shared" si="339"/>
        <v>336.66666666666669</v>
      </c>
      <c r="Q935" s="11">
        <f t="shared" si="340"/>
        <v>67.5</v>
      </c>
      <c r="R935" s="12">
        <f t="shared" si="341"/>
        <v>0</v>
      </c>
    </row>
    <row r="936" spans="1:18" ht="14.25" customHeight="1" x14ac:dyDescent="0.25">
      <c r="A936" s="172" t="s">
        <v>731</v>
      </c>
      <c r="B936" s="71" t="s">
        <v>900</v>
      </c>
      <c r="C936" s="120"/>
      <c r="D936" s="11">
        <v>213.62126245847179</v>
      </c>
      <c r="E936" s="226">
        <f t="shared" si="332"/>
        <v>0</v>
      </c>
      <c r="F936" s="227">
        <f t="shared" si="333"/>
        <v>93.623639191290806</v>
      </c>
      <c r="G936" s="226">
        <f t="shared" si="342"/>
        <v>107.0793311988616</v>
      </c>
      <c r="H936" s="12">
        <f t="shared" si="343"/>
        <v>53.539665599430798</v>
      </c>
      <c r="I936" s="16">
        <v>6.7109634551495017</v>
      </c>
      <c r="J936" s="13">
        <f t="shared" si="334"/>
        <v>0</v>
      </c>
      <c r="K936" s="32">
        <f t="shared" si="335"/>
        <v>596.03960396039599</v>
      </c>
      <c r="L936" s="70">
        <f t="shared" si="344"/>
        <v>31.831683168316836</v>
      </c>
      <c r="M936" s="14">
        <v>1.3621262458471761</v>
      </c>
      <c r="N936" s="15">
        <f t="shared" si="337"/>
        <v>0</v>
      </c>
      <c r="O936" s="151">
        <f t="shared" si="338"/>
        <v>1027.8048780487804</v>
      </c>
      <c r="P936" s="143">
        <f t="shared" si="339"/>
        <v>156.82926829268294</v>
      </c>
      <c r="Q936" s="11">
        <f t="shared" si="340"/>
        <v>93.388704318936888</v>
      </c>
      <c r="R936" s="12">
        <f t="shared" si="341"/>
        <v>0</v>
      </c>
    </row>
    <row r="937" spans="1:18" ht="14.25" customHeight="1" x14ac:dyDescent="0.25">
      <c r="A937" s="172" t="s">
        <v>725</v>
      </c>
      <c r="B937" s="71" t="s">
        <v>900</v>
      </c>
      <c r="C937" s="120"/>
      <c r="D937" s="11">
        <v>218.8118811881188</v>
      </c>
      <c r="E937" s="226">
        <f t="shared" si="332"/>
        <v>0</v>
      </c>
      <c r="F937" s="227">
        <f t="shared" si="333"/>
        <v>91.402714932126699</v>
      </c>
      <c r="G937" s="226">
        <f t="shared" si="342"/>
        <v>100.8991008991009</v>
      </c>
      <c r="H937" s="12">
        <f t="shared" si="343"/>
        <v>50.449550449550451</v>
      </c>
      <c r="I937" s="16">
        <v>5.1485148514851486</v>
      </c>
      <c r="J937" s="13">
        <f t="shared" si="334"/>
        <v>0</v>
      </c>
      <c r="K937" s="32">
        <f t="shared" si="335"/>
        <v>776.92307692307691</v>
      </c>
      <c r="L937" s="70">
        <f t="shared" si="344"/>
        <v>42.5</v>
      </c>
      <c r="M937" s="14">
        <v>0.74257425742574257</v>
      </c>
      <c r="N937" s="15">
        <f t="shared" si="337"/>
        <v>0</v>
      </c>
      <c r="O937" s="151">
        <f t="shared" si="338"/>
        <v>1885.3333333333335</v>
      </c>
      <c r="P937" s="143">
        <f t="shared" si="339"/>
        <v>294.66666666666669</v>
      </c>
      <c r="Q937" s="11">
        <f t="shared" si="340"/>
        <v>99.10891089108911</v>
      </c>
      <c r="R937" s="12">
        <f t="shared" si="341"/>
        <v>0</v>
      </c>
    </row>
    <row r="938" spans="1:18" ht="14.25" customHeight="1" x14ac:dyDescent="0.25">
      <c r="A938" s="172" t="s">
        <v>727</v>
      </c>
      <c r="B938" s="71" t="s">
        <v>900</v>
      </c>
      <c r="C938" s="120"/>
      <c r="D938" s="11">
        <v>215.61181434599155</v>
      </c>
      <c r="E938" s="226">
        <f t="shared" si="332"/>
        <v>0</v>
      </c>
      <c r="F938" s="227">
        <f t="shared" si="333"/>
        <v>92.759295499021533</v>
      </c>
      <c r="G938" s="226">
        <f t="shared" si="342"/>
        <v>105.850826261724</v>
      </c>
      <c r="H938" s="12">
        <f t="shared" si="343"/>
        <v>52.925413130861998</v>
      </c>
      <c r="I938" s="16">
        <v>6.666666666666667</v>
      </c>
      <c r="J938" s="13">
        <f t="shared" si="334"/>
        <v>0</v>
      </c>
      <c r="K938" s="32">
        <f t="shared" si="335"/>
        <v>600</v>
      </c>
      <c r="L938" s="70">
        <f t="shared" si="344"/>
        <v>32.341772151898731</v>
      </c>
      <c r="M938" s="14">
        <v>0.88607594936708856</v>
      </c>
      <c r="N938" s="15">
        <f t="shared" si="337"/>
        <v>0</v>
      </c>
      <c r="O938" s="151">
        <f t="shared" si="338"/>
        <v>1580</v>
      </c>
      <c r="P938" s="143">
        <f t="shared" si="339"/>
        <v>243.33333333333334</v>
      </c>
      <c r="Q938" s="11">
        <f t="shared" si="340"/>
        <v>94.472573839662445</v>
      </c>
      <c r="R938" s="12">
        <f t="shared" si="341"/>
        <v>0</v>
      </c>
    </row>
    <row r="939" spans="1:18" ht="14.25" customHeight="1" x14ac:dyDescent="0.25">
      <c r="A939" s="172" t="s">
        <v>732</v>
      </c>
      <c r="B939" s="71" t="s">
        <v>900</v>
      </c>
      <c r="C939" s="120"/>
      <c r="D939" s="11">
        <v>212.5</v>
      </c>
      <c r="E939" s="226">
        <f t="shared" si="332"/>
        <v>0</v>
      </c>
      <c r="F939" s="227">
        <f t="shared" si="333"/>
        <v>94.117647058823522</v>
      </c>
      <c r="G939" s="226">
        <f t="shared" si="342"/>
        <v>104.09638554216869</v>
      </c>
      <c r="H939" s="12">
        <f t="shared" si="343"/>
        <v>52.048192771084345</v>
      </c>
      <c r="I939" s="16">
        <v>5.0925925925925926</v>
      </c>
      <c r="J939" s="13">
        <f t="shared" si="334"/>
        <v>0</v>
      </c>
      <c r="K939" s="32">
        <f t="shared" si="335"/>
        <v>785.4545454545455</v>
      </c>
      <c r="L939" s="70">
        <f t="shared" si="344"/>
        <v>41.727272727272727</v>
      </c>
      <c r="M939" s="14">
        <v>0.97222222222222221</v>
      </c>
      <c r="N939" s="15">
        <f t="shared" si="337"/>
        <v>0</v>
      </c>
      <c r="O939" s="151">
        <f t="shared" si="338"/>
        <v>1440</v>
      </c>
      <c r="P939" s="143">
        <f t="shared" si="339"/>
        <v>218.57142857142858</v>
      </c>
      <c r="Q939" s="11">
        <f t="shared" si="340"/>
        <v>96.06481481481481</v>
      </c>
      <c r="R939" s="12">
        <f t="shared" si="341"/>
        <v>0</v>
      </c>
    </row>
    <row r="940" spans="1:18" ht="14.25" customHeight="1" x14ac:dyDescent="0.25">
      <c r="A940" s="172" t="s">
        <v>735</v>
      </c>
      <c r="B940" s="71" t="s">
        <v>900</v>
      </c>
      <c r="C940" s="120"/>
      <c r="D940" s="11">
        <v>204.42477876106196</v>
      </c>
      <c r="E940" s="226">
        <f t="shared" si="332"/>
        <v>0</v>
      </c>
      <c r="F940" s="227">
        <f t="shared" si="333"/>
        <v>97.835497835497833</v>
      </c>
      <c r="G940" s="226">
        <f t="shared" si="342"/>
        <v>108.75842155919153</v>
      </c>
      <c r="H940" s="12">
        <f t="shared" si="343"/>
        <v>54.379210779595766</v>
      </c>
      <c r="I940" s="16">
        <v>5.1327433628318584</v>
      </c>
      <c r="J940" s="13">
        <f t="shared" si="334"/>
        <v>0</v>
      </c>
      <c r="K940" s="32">
        <f t="shared" si="335"/>
        <v>779.31034482758616</v>
      </c>
      <c r="L940" s="70">
        <f t="shared" si="344"/>
        <v>39.827586206896555</v>
      </c>
      <c r="M940" s="14">
        <v>0.92920353982300896</v>
      </c>
      <c r="N940" s="15">
        <f t="shared" si="337"/>
        <v>0</v>
      </c>
      <c r="O940" s="151">
        <f t="shared" si="338"/>
        <v>1506.6666666666665</v>
      </c>
      <c r="P940" s="143">
        <f t="shared" si="339"/>
        <v>219.99999999999997</v>
      </c>
      <c r="Q940" s="11">
        <f t="shared" si="340"/>
        <v>91.946902654867259</v>
      </c>
      <c r="R940" s="12">
        <f t="shared" si="341"/>
        <v>0</v>
      </c>
    </row>
    <row r="941" spans="1:18" ht="14.25" customHeight="1" x14ac:dyDescent="0.25">
      <c r="A941" s="172" t="s">
        <v>741</v>
      </c>
      <c r="B941" s="71" t="s">
        <v>900</v>
      </c>
      <c r="C941" s="120"/>
      <c r="D941" s="11">
        <v>198.37837837837836</v>
      </c>
      <c r="E941" s="226">
        <f t="shared" si="332"/>
        <v>0</v>
      </c>
      <c r="F941" s="227">
        <f t="shared" si="333"/>
        <v>100.81743869209809</v>
      </c>
      <c r="G941" s="226">
        <f t="shared" si="342"/>
        <v>113.42734518700186</v>
      </c>
      <c r="H941" s="12">
        <f t="shared" si="343"/>
        <v>56.713672593500931</v>
      </c>
      <c r="I941" s="16">
        <v>5.5135135135135132</v>
      </c>
      <c r="J941" s="13">
        <f t="shared" si="334"/>
        <v>0</v>
      </c>
      <c r="K941" s="32">
        <f t="shared" si="335"/>
        <v>725.4901960784315</v>
      </c>
      <c r="L941" s="70">
        <f t="shared" si="344"/>
        <v>35.980392156862742</v>
      </c>
      <c r="M941" s="14">
        <v>0.29189189189189191</v>
      </c>
      <c r="N941" s="15">
        <f t="shared" si="337"/>
        <v>0</v>
      </c>
      <c r="O941" s="151">
        <f t="shared" si="338"/>
        <v>4796.2962962962965</v>
      </c>
      <c r="P941" s="143">
        <f t="shared" si="339"/>
        <v>679.62962962962956</v>
      </c>
      <c r="Q941" s="11">
        <f t="shared" si="340"/>
        <v>88.162162162162147</v>
      </c>
      <c r="R941" s="12">
        <f t="shared" si="341"/>
        <v>0</v>
      </c>
    </row>
    <row r="942" spans="1:18" ht="14.25" customHeight="1" x14ac:dyDescent="0.25">
      <c r="A942" s="172" t="s">
        <v>720</v>
      </c>
      <c r="B942" s="71" t="s">
        <v>900</v>
      </c>
      <c r="C942" s="120"/>
      <c r="D942" s="11">
        <v>231.57894736842107</v>
      </c>
      <c r="E942" s="226">
        <f t="shared" si="332"/>
        <v>0</v>
      </c>
      <c r="F942" s="227">
        <f t="shared" si="333"/>
        <v>86.36363636363636</v>
      </c>
      <c r="G942" s="226">
        <f t="shared" si="342"/>
        <v>97.186700767263417</v>
      </c>
      <c r="H942" s="12">
        <f t="shared" si="343"/>
        <v>48.593350383631709</v>
      </c>
      <c r="I942" s="16">
        <v>6.4473684210526319</v>
      </c>
      <c r="J942" s="13">
        <f t="shared" si="334"/>
        <v>0</v>
      </c>
      <c r="K942" s="32">
        <f t="shared" si="335"/>
        <v>620.40816326530614</v>
      </c>
      <c r="L942" s="70">
        <f t="shared" si="344"/>
        <v>35.91836734693878</v>
      </c>
      <c r="M942" s="14">
        <v>0.92105263157894746</v>
      </c>
      <c r="N942" s="15">
        <f t="shared" si="337"/>
        <v>0</v>
      </c>
      <c r="O942" s="151">
        <f t="shared" si="338"/>
        <v>1520</v>
      </c>
      <c r="P942" s="143">
        <f t="shared" si="339"/>
        <v>251.42857142857142</v>
      </c>
      <c r="Q942" s="11">
        <f t="shared" si="340"/>
        <v>102.89473684210527</v>
      </c>
      <c r="R942" s="12">
        <f t="shared" si="341"/>
        <v>0</v>
      </c>
    </row>
    <row r="943" spans="1:18" ht="14.25" customHeight="1" x14ac:dyDescent="0.25">
      <c r="A943" s="172" t="s">
        <v>695</v>
      </c>
      <c r="B943" s="71" t="s">
        <v>900</v>
      </c>
      <c r="C943" s="120"/>
      <c r="D943" s="11">
        <v>287.85714285714289</v>
      </c>
      <c r="E943" s="226">
        <f t="shared" si="332"/>
        <v>0</v>
      </c>
      <c r="F943" s="227">
        <f t="shared" si="333"/>
        <v>69.478908188585592</v>
      </c>
      <c r="G943" s="226">
        <f t="shared" si="342"/>
        <v>86.473131562693013</v>
      </c>
      <c r="H943" s="12">
        <f t="shared" si="343"/>
        <v>43.236565781346506</v>
      </c>
      <c r="I943" s="16">
        <v>14.142857142857144</v>
      </c>
      <c r="J943" s="13">
        <f t="shared" si="334"/>
        <v>0</v>
      </c>
      <c r="K943" s="32">
        <f t="shared" si="335"/>
        <v>282.82828282828279</v>
      </c>
      <c r="L943" s="70">
        <f t="shared" si="344"/>
        <v>20.353535353535353</v>
      </c>
      <c r="M943" s="14">
        <v>0.54285714285714293</v>
      </c>
      <c r="N943" s="15">
        <f t="shared" si="337"/>
        <v>0</v>
      </c>
      <c r="O943" s="151">
        <f t="shared" si="338"/>
        <v>2578.9473684210525</v>
      </c>
      <c r="P943" s="143">
        <f t="shared" si="339"/>
        <v>530.26315789473688</v>
      </c>
      <c r="Q943" s="11">
        <f t="shared" si="340"/>
        <v>115.64285714285715</v>
      </c>
      <c r="R943" s="12">
        <f t="shared" si="341"/>
        <v>0</v>
      </c>
    </row>
    <row r="944" spans="1:18" ht="14.25" customHeight="1" x14ac:dyDescent="0.25">
      <c r="A944" s="172" t="s">
        <v>787</v>
      </c>
      <c r="B944" s="71" t="s">
        <v>900</v>
      </c>
      <c r="C944" s="120"/>
      <c r="D944" s="11">
        <v>136.42384105960264</v>
      </c>
      <c r="E944" s="226">
        <f t="shared" si="332"/>
        <v>0</v>
      </c>
      <c r="F944" s="227">
        <f t="shared" si="333"/>
        <v>146.60194174757285</v>
      </c>
      <c r="G944" s="226">
        <f t="shared" si="342"/>
        <v>186.88118811881191</v>
      </c>
      <c r="H944" s="12">
        <f t="shared" si="343"/>
        <v>93.440594059405953</v>
      </c>
      <c r="I944" s="16">
        <v>7.3509933774834426</v>
      </c>
      <c r="J944" s="13">
        <f t="shared" si="334"/>
        <v>0</v>
      </c>
      <c r="K944" s="32">
        <f t="shared" si="335"/>
        <v>544.14414414414421</v>
      </c>
      <c r="L944" s="70">
        <f t="shared" si="344"/>
        <v>18.558558558558559</v>
      </c>
      <c r="M944" s="14">
        <v>0.90507726269315658</v>
      </c>
      <c r="N944" s="15">
        <f t="shared" si="337"/>
        <v>0</v>
      </c>
      <c r="O944" s="151">
        <f t="shared" si="338"/>
        <v>1546.8292682926831</v>
      </c>
      <c r="P944" s="143">
        <f t="shared" si="339"/>
        <v>150.73170731707319</v>
      </c>
      <c r="Q944" s="11">
        <f t="shared" si="340"/>
        <v>53.509933774834437</v>
      </c>
      <c r="R944" s="12">
        <f t="shared" si="341"/>
        <v>0</v>
      </c>
    </row>
    <row r="945" spans="1:18" ht="14.25" customHeight="1" x14ac:dyDescent="0.25">
      <c r="A945" s="172" t="s">
        <v>1144</v>
      </c>
      <c r="B945" s="71" t="s">
        <v>900</v>
      </c>
      <c r="C945" s="120"/>
      <c r="D945" s="11">
        <v>225.49019607843138</v>
      </c>
      <c r="E945" s="226">
        <f t="shared" si="332"/>
        <v>0</v>
      </c>
      <c r="F945" s="227">
        <f t="shared" si="333"/>
        <v>88.695652173913047</v>
      </c>
      <c r="G945" s="226">
        <f t="shared" si="342"/>
        <v>101.69491525423729</v>
      </c>
      <c r="H945" s="12">
        <f t="shared" si="343"/>
        <v>50.847457627118644</v>
      </c>
      <c r="I945" s="16">
        <v>7.2058823529411757</v>
      </c>
      <c r="J945" s="13">
        <f t="shared" si="334"/>
        <v>0</v>
      </c>
      <c r="K945" s="32">
        <f t="shared" si="335"/>
        <v>555.10204081632662</v>
      </c>
      <c r="L945" s="70">
        <f t="shared" si="344"/>
        <v>31.292517006802726</v>
      </c>
      <c r="M945" s="14">
        <v>1.7156862745098038</v>
      </c>
      <c r="N945" s="15">
        <f t="shared" si="337"/>
        <v>0</v>
      </c>
      <c r="O945" s="151">
        <f t="shared" si="338"/>
        <v>816</v>
      </c>
      <c r="P945" s="143">
        <f t="shared" si="339"/>
        <v>131.42857142857144</v>
      </c>
      <c r="Q945" s="11">
        <f t="shared" si="340"/>
        <v>98.333333333333343</v>
      </c>
      <c r="R945" s="12">
        <f t="shared" si="341"/>
        <v>0</v>
      </c>
    </row>
    <row r="946" spans="1:18" ht="14.25" customHeight="1" x14ac:dyDescent="0.25">
      <c r="A946" s="172" t="s">
        <v>680</v>
      </c>
      <c r="B946" s="71" t="s">
        <v>900</v>
      </c>
      <c r="C946" s="120"/>
      <c r="D946" s="11">
        <v>448.9795918367347</v>
      </c>
      <c r="E946" s="226">
        <f t="shared" si="332"/>
        <v>0</v>
      </c>
      <c r="F946" s="227">
        <f t="shared" si="333"/>
        <v>44.545454545454547</v>
      </c>
      <c r="G946" s="226">
        <f t="shared" si="342"/>
        <v>49.662162162162161</v>
      </c>
      <c r="H946" s="12">
        <f t="shared" si="343"/>
        <v>24.831081081081081</v>
      </c>
      <c r="I946" s="16">
        <v>11.564625850340136</v>
      </c>
      <c r="J946" s="13">
        <f t="shared" si="334"/>
        <v>0</v>
      </c>
      <c r="K946" s="32">
        <f t="shared" si="335"/>
        <v>345.88235294117646</v>
      </c>
      <c r="L946" s="70">
        <f t="shared" si="344"/>
        <v>38.82352941176471</v>
      </c>
      <c r="M946" s="14">
        <v>0.23809523809523814</v>
      </c>
      <c r="N946" s="15">
        <f t="shared" si="337"/>
        <v>0</v>
      </c>
      <c r="O946" s="151">
        <f t="shared" si="338"/>
        <v>5879.9999999999991</v>
      </c>
      <c r="P946" s="143">
        <f t="shared" si="339"/>
        <v>1885.7142857142853</v>
      </c>
      <c r="Q946" s="11">
        <f t="shared" si="340"/>
        <v>201.36054421768708</v>
      </c>
      <c r="R946" s="12">
        <f t="shared" si="341"/>
        <v>0</v>
      </c>
    </row>
    <row r="947" spans="1:18" ht="14.25" customHeight="1" x14ac:dyDescent="0.25">
      <c r="A947" s="172" t="s">
        <v>689</v>
      </c>
      <c r="B947" s="71" t="s">
        <v>900</v>
      </c>
      <c r="C947" s="120"/>
      <c r="D947" s="11">
        <v>316.72203765227022</v>
      </c>
      <c r="E947" s="226">
        <f t="shared" si="332"/>
        <v>0</v>
      </c>
      <c r="F947" s="227">
        <f t="shared" si="333"/>
        <v>63.146853146853147</v>
      </c>
      <c r="G947" s="226">
        <f t="shared" si="342"/>
        <v>74.504950495049499</v>
      </c>
      <c r="H947" s="12">
        <f t="shared" si="343"/>
        <v>37.25247524752475</v>
      </c>
      <c r="I947" s="16">
        <v>12.070874861572536</v>
      </c>
      <c r="J947" s="13">
        <f t="shared" si="334"/>
        <v>0</v>
      </c>
      <c r="K947" s="32">
        <f t="shared" si="335"/>
        <v>331.37614678899081</v>
      </c>
      <c r="L947" s="70">
        <f t="shared" si="344"/>
        <v>26.238532110091743</v>
      </c>
      <c r="M947" s="14">
        <v>2.2148394241417497</v>
      </c>
      <c r="N947" s="15">
        <f t="shared" si="337"/>
        <v>0</v>
      </c>
      <c r="O947" s="151">
        <f t="shared" si="338"/>
        <v>632.1</v>
      </c>
      <c r="P947" s="143">
        <f t="shared" si="339"/>
        <v>143</v>
      </c>
      <c r="Q947" s="11">
        <f t="shared" si="340"/>
        <v>134.21926910299004</v>
      </c>
      <c r="R947" s="12">
        <f t="shared" si="341"/>
        <v>0</v>
      </c>
    </row>
    <row r="948" spans="1:18" ht="14.25" customHeight="1" x14ac:dyDescent="0.25">
      <c r="A948" s="172" t="s">
        <v>676</v>
      </c>
      <c r="B948" s="71" t="s">
        <v>900</v>
      </c>
      <c r="C948" s="120"/>
      <c r="D948" s="11">
        <v>530.68592057761737</v>
      </c>
      <c r="E948" s="226">
        <f t="shared" si="332"/>
        <v>0</v>
      </c>
      <c r="F948" s="227">
        <f t="shared" si="333"/>
        <v>37.687074829931973</v>
      </c>
      <c r="G948" s="226">
        <f t="shared" si="342"/>
        <v>39.290780141843975</v>
      </c>
      <c r="H948" s="12">
        <f t="shared" si="343"/>
        <v>19.645390070921987</v>
      </c>
      <c r="I948" s="16">
        <v>5.4151624548736468</v>
      </c>
      <c r="J948" s="13">
        <f t="shared" si="334"/>
        <v>0</v>
      </c>
      <c r="K948" s="32">
        <f t="shared" si="335"/>
        <v>738.66666666666663</v>
      </c>
      <c r="L948" s="70">
        <f t="shared" si="344"/>
        <v>98</v>
      </c>
      <c r="M948" s="14">
        <v>1.2635379061371841</v>
      </c>
      <c r="N948" s="15">
        <f t="shared" si="337"/>
        <v>0</v>
      </c>
      <c r="O948" s="151">
        <f t="shared" si="338"/>
        <v>1108</v>
      </c>
      <c r="P948" s="143">
        <f t="shared" si="339"/>
        <v>420.00000000000006</v>
      </c>
      <c r="Q948" s="11">
        <f t="shared" si="340"/>
        <v>254.51263537906138</v>
      </c>
      <c r="R948" s="12">
        <f t="shared" si="341"/>
        <v>0</v>
      </c>
    </row>
    <row r="949" spans="1:18" ht="14.25" customHeight="1" x14ac:dyDescent="0.25">
      <c r="A949" s="172" t="s">
        <v>792</v>
      </c>
      <c r="B949" s="71" t="s">
        <v>900</v>
      </c>
      <c r="C949" s="120"/>
      <c r="D949" s="11">
        <v>132.44680851063831</v>
      </c>
      <c r="E949" s="226">
        <f t="shared" si="332"/>
        <v>0</v>
      </c>
      <c r="F949" s="227">
        <f t="shared" si="333"/>
        <v>151.00401606425703</v>
      </c>
      <c r="G949" s="226">
        <f t="shared" si="342"/>
        <v>180.24928092042185</v>
      </c>
      <c r="H949" s="12">
        <f t="shared" si="343"/>
        <v>90.124640460210927</v>
      </c>
      <c r="I949" s="16">
        <v>5.3723404255319149</v>
      </c>
      <c r="J949" s="13">
        <f t="shared" si="334"/>
        <v>0</v>
      </c>
      <c r="K949" s="32">
        <f t="shared" si="335"/>
        <v>744.55445544554448</v>
      </c>
      <c r="L949" s="70">
        <f t="shared" si="344"/>
        <v>24.653465346534656</v>
      </c>
      <c r="M949" s="14">
        <v>1.5425531914893618</v>
      </c>
      <c r="N949" s="15">
        <f t="shared" si="337"/>
        <v>0</v>
      </c>
      <c r="O949" s="151">
        <f t="shared" si="338"/>
        <v>907.58620689655163</v>
      </c>
      <c r="P949" s="143">
        <f t="shared" si="339"/>
        <v>85.862068965517238</v>
      </c>
      <c r="Q949" s="11">
        <f t="shared" si="340"/>
        <v>55.478723404255319</v>
      </c>
      <c r="R949" s="12">
        <f t="shared" si="341"/>
        <v>0</v>
      </c>
    </row>
    <row r="950" spans="1:18" ht="14.25" customHeight="1" x14ac:dyDescent="0.25">
      <c r="A950" s="172" t="s">
        <v>698</v>
      </c>
      <c r="B950" s="71" t="s">
        <v>900</v>
      </c>
      <c r="C950" s="120"/>
      <c r="D950" s="11">
        <v>277.77777777777777</v>
      </c>
      <c r="E950" s="226">
        <f t="shared" si="332"/>
        <v>0</v>
      </c>
      <c r="F950" s="227">
        <f t="shared" si="333"/>
        <v>72</v>
      </c>
      <c r="G950" s="226">
        <f t="shared" si="342"/>
        <v>79.713201180936323</v>
      </c>
      <c r="H950" s="12">
        <f t="shared" si="343"/>
        <v>39.856600590468162</v>
      </c>
      <c r="I950" s="16">
        <v>6.71957671957672</v>
      </c>
      <c r="J950" s="13">
        <f t="shared" si="334"/>
        <v>0</v>
      </c>
      <c r="K950" s="32">
        <f t="shared" si="335"/>
        <v>595.27559055118115</v>
      </c>
      <c r="L950" s="70">
        <f t="shared" si="344"/>
        <v>41.338582677165348</v>
      </c>
      <c r="M950" s="14">
        <v>1.1111111111111112</v>
      </c>
      <c r="N950" s="15">
        <f t="shared" si="337"/>
        <v>0</v>
      </c>
      <c r="O950" s="151">
        <f t="shared" si="338"/>
        <v>1260</v>
      </c>
      <c r="P950" s="143">
        <f t="shared" si="339"/>
        <v>249.99999999999997</v>
      </c>
      <c r="Q950" s="11">
        <f t="shared" si="340"/>
        <v>125.44973544973544</v>
      </c>
      <c r="R950" s="12">
        <f t="shared" si="341"/>
        <v>0</v>
      </c>
    </row>
    <row r="951" spans="1:18" ht="14.25" customHeight="1" x14ac:dyDescent="0.25">
      <c r="A951" s="172" t="s">
        <v>832</v>
      </c>
      <c r="B951" s="71" t="s">
        <v>900</v>
      </c>
      <c r="C951" s="120"/>
      <c r="D951" s="11">
        <v>88.047808764940243</v>
      </c>
      <c r="E951" s="226">
        <f t="shared" si="332"/>
        <v>0</v>
      </c>
      <c r="F951" s="227">
        <f t="shared" si="333"/>
        <v>227.14932126696831</v>
      </c>
      <c r="G951" s="226">
        <f t="shared" si="342"/>
        <v>252.76938569989929</v>
      </c>
      <c r="H951" s="12">
        <f t="shared" si="343"/>
        <v>126.38469284994964</v>
      </c>
      <c r="I951" s="16">
        <v>2.2310756972111556</v>
      </c>
      <c r="J951" s="13">
        <f t="shared" si="334"/>
        <v>0</v>
      </c>
      <c r="K951" s="32">
        <f t="shared" si="335"/>
        <v>1792.8571428571427</v>
      </c>
      <c r="L951" s="70">
        <f t="shared" si="344"/>
        <v>39.464285714285708</v>
      </c>
      <c r="M951" s="14">
        <v>1.4342629482071714</v>
      </c>
      <c r="N951" s="15">
        <f t="shared" si="337"/>
        <v>0</v>
      </c>
      <c r="O951" s="151">
        <f t="shared" si="338"/>
        <v>976.11111111111109</v>
      </c>
      <c r="P951" s="143">
        <f t="shared" si="339"/>
        <v>61.388888888888886</v>
      </c>
      <c r="Q951" s="11">
        <f t="shared" si="340"/>
        <v>39.561752988047807</v>
      </c>
      <c r="R951" s="12">
        <f t="shared" si="341"/>
        <v>0</v>
      </c>
    </row>
    <row r="952" spans="1:18" ht="14.25" customHeight="1" x14ac:dyDescent="0.25">
      <c r="A952" s="172" t="s">
        <v>801</v>
      </c>
      <c r="B952" s="71" t="s">
        <v>900</v>
      </c>
      <c r="C952" s="120"/>
      <c r="D952" s="11">
        <f>123.58803986711</f>
        <v>123.58803986711</v>
      </c>
      <c r="E952" s="226">
        <f t="shared" si="332"/>
        <v>0</v>
      </c>
      <c r="F952" s="227">
        <f t="shared" si="333"/>
        <v>161.82795698924684</v>
      </c>
      <c r="G952" s="226">
        <f t="shared" si="342"/>
        <v>184.4362745098033</v>
      </c>
      <c r="H952" s="12">
        <f t="shared" si="343"/>
        <v>92.218137254901649</v>
      </c>
      <c r="I952" s="16">
        <v>3.7873754152823924</v>
      </c>
      <c r="J952" s="13">
        <f t="shared" si="334"/>
        <v>0</v>
      </c>
      <c r="K952" s="32">
        <f t="shared" si="335"/>
        <v>1056.1403508771928</v>
      </c>
      <c r="L952" s="70">
        <f t="shared" si="344"/>
        <v>32.631578947368517</v>
      </c>
      <c r="M952" s="14">
        <v>2.1926910299003324</v>
      </c>
      <c r="N952" s="15">
        <f t="shared" si="337"/>
        <v>0</v>
      </c>
      <c r="O952" s="151">
        <f t="shared" si="338"/>
        <v>638.4848484848485</v>
      </c>
      <c r="P952" s="143">
        <f t="shared" si="339"/>
        <v>56.363636363636523</v>
      </c>
      <c r="Q952" s="11">
        <f t="shared" si="340"/>
        <v>54.219269102990211</v>
      </c>
      <c r="R952" s="12">
        <f t="shared" si="341"/>
        <v>0</v>
      </c>
    </row>
    <row r="953" spans="1:18" ht="14.25" customHeight="1" x14ac:dyDescent="0.25">
      <c r="A953" s="172" t="s">
        <v>797</v>
      </c>
      <c r="B953" s="71" t="s">
        <v>900</v>
      </c>
      <c r="C953" s="120"/>
      <c r="D953" s="11">
        <f>129.746835443038</f>
        <v>129.74683544303801</v>
      </c>
      <c r="E953" s="226">
        <f t="shared" si="332"/>
        <v>0</v>
      </c>
      <c r="F953" s="227">
        <f t="shared" si="333"/>
        <v>154.14634146341459</v>
      </c>
      <c r="G953" s="226">
        <f t="shared" si="342"/>
        <v>189.6758703481392</v>
      </c>
      <c r="H953" s="12">
        <f t="shared" si="343"/>
        <v>94.837935174069599</v>
      </c>
      <c r="I953" s="16">
        <v>6.0759493670886071</v>
      </c>
      <c r="J953" s="13">
        <f t="shared" si="334"/>
        <v>0</v>
      </c>
      <c r="K953" s="32">
        <f t="shared" si="335"/>
        <v>658.33333333333337</v>
      </c>
      <c r="L953" s="70">
        <f t="shared" si="344"/>
        <v>21.354166666666675</v>
      </c>
      <c r="M953" s="14">
        <v>3.9873417721518982</v>
      </c>
      <c r="N953" s="15">
        <f t="shared" si="337"/>
        <v>0</v>
      </c>
      <c r="O953" s="151">
        <f t="shared" si="338"/>
        <v>351.11111111111114</v>
      </c>
      <c r="P953" s="143">
        <f t="shared" si="339"/>
        <v>32.539682539682552</v>
      </c>
      <c r="Q953" s="11">
        <f t="shared" si="340"/>
        <v>52.721518987341788</v>
      </c>
      <c r="R953" s="12">
        <f t="shared" si="341"/>
        <v>0</v>
      </c>
    </row>
    <row r="954" spans="1:18" ht="14.25" customHeight="1" x14ac:dyDescent="0.25">
      <c r="A954" s="172" t="s">
        <v>843</v>
      </c>
      <c r="B954" s="71" t="s">
        <v>900</v>
      </c>
      <c r="C954" s="120"/>
      <c r="D954" s="11">
        <v>79.828326180257505</v>
      </c>
      <c r="E954" s="226">
        <f t="shared" ref="E954:E1017" si="345">D954*($C954/100)</f>
        <v>0</v>
      </c>
      <c r="F954" s="227">
        <f t="shared" ref="F954:F1017" si="346">IF((IF($D$2&gt;=200,0,(((200-$D$2)/$D954)*100)))&gt;999,"",IF($D$2&gt;=200,0,(((200-$D$2)/$D954)*100)))</f>
        <v>250.53763440860214</v>
      </c>
      <c r="G954" s="226">
        <f t="shared" si="342"/>
        <v>389.63210702341144</v>
      </c>
      <c r="H954" s="12">
        <f t="shared" si="343"/>
        <v>194.81605351170572</v>
      </c>
      <c r="I954" s="16">
        <v>7.1244635193133048</v>
      </c>
      <c r="J954" s="13">
        <f t="shared" ref="J954:J1017" si="347">I954*($C954/100)</f>
        <v>0</v>
      </c>
      <c r="K954" s="32">
        <f t="shared" ref="K954:K1017" si="348">IF(I954=0,"",IF(((((40-$I$2)/I954)*100))&gt;9999,9999,(((40-$I$2)/I954)*100)))</f>
        <v>561.4457831325301</v>
      </c>
      <c r="L954" s="70">
        <f t="shared" si="344"/>
        <v>11.204819277108433</v>
      </c>
      <c r="M954" s="14">
        <v>1.244635193133047</v>
      </c>
      <c r="N954" s="15">
        <f t="shared" ref="N954:N1017" si="349">M954*($C954/100)</f>
        <v>0</v>
      </c>
      <c r="O954" s="151">
        <f t="shared" ref="O954:O1017" si="350">IF(M954=0,"",IF(((((14-$M$2)/M954)*100))&gt;9999,"",(((14-$M$2)/M954)*100)))</f>
        <v>1124.8275862068967</v>
      </c>
      <c r="P954" s="143">
        <f t="shared" ref="P954:P1017" si="351">IF(O954="","",D954/M954)</f>
        <v>64.137931034482762</v>
      </c>
      <c r="Q954" s="11">
        <f t="shared" ref="Q954:Q1017" si="352">(D954-(I954*4))/2</f>
        <v>25.665236051502141</v>
      </c>
      <c r="R954" s="12">
        <f t="shared" ref="R954:R1017" si="353">(E954-(J954*4))/2</f>
        <v>0</v>
      </c>
    </row>
    <row r="955" spans="1:18" ht="14.25" customHeight="1" x14ac:dyDescent="0.25">
      <c r="A955" s="172" t="s">
        <v>795</v>
      </c>
      <c r="B955" s="71" t="s">
        <v>900</v>
      </c>
      <c r="C955" s="120"/>
      <c r="D955" s="11">
        <v>130.30927835051548</v>
      </c>
      <c r="E955" s="226">
        <f t="shared" si="345"/>
        <v>0</v>
      </c>
      <c r="F955" s="227">
        <f t="shared" si="346"/>
        <v>153.48101265822783</v>
      </c>
      <c r="G955" s="226">
        <f t="shared" si="342"/>
        <v>184.69154607768468</v>
      </c>
      <c r="H955" s="12">
        <f t="shared" si="343"/>
        <v>92.345773038842339</v>
      </c>
      <c r="I955" s="16">
        <v>5.5051546391752577</v>
      </c>
      <c r="J955" s="13">
        <f t="shared" si="347"/>
        <v>0</v>
      </c>
      <c r="K955" s="32">
        <f t="shared" si="348"/>
        <v>726.59176029962543</v>
      </c>
      <c r="L955" s="70">
        <f t="shared" si="344"/>
        <v>23.670411985018731</v>
      </c>
      <c r="M955" s="14">
        <v>1.5257731958762888</v>
      </c>
      <c r="N955" s="15">
        <f t="shared" si="349"/>
        <v>0</v>
      </c>
      <c r="O955" s="151">
        <f t="shared" si="350"/>
        <v>917.56756756756749</v>
      </c>
      <c r="P955" s="143">
        <f t="shared" si="351"/>
        <v>85.405405405405418</v>
      </c>
      <c r="Q955" s="11">
        <f t="shared" si="352"/>
        <v>54.144329896907223</v>
      </c>
      <c r="R955" s="12">
        <f t="shared" si="353"/>
        <v>0</v>
      </c>
    </row>
    <row r="956" spans="1:18" ht="14.25" customHeight="1" x14ac:dyDescent="0.25">
      <c r="A956" s="172" t="s">
        <v>863</v>
      </c>
      <c r="B956" s="71" t="s">
        <v>900</v>
      </c>
      <c r="C956" s="120"/>
      <c r="D956" s="11">
        <v>50.717703349282303</v>
      </c>
      <c r="E956" s="226">
        <f t="shared" si="345"/>
        <v>0</v>
      </c>
      <c r="F956" s="227">
        <f t="shared" si="346"/>
        <v>394.33962264150938</v>
      </c>
      <c r="G956" s="226">
        <f t="shared" si="342"/>
        <v>431.81818181818176</v>
      </c>
      <c r="H956" s="12">
        <f t="shared" si="343"/>
        <v>215.90909090909088</v>
      </c>
      <c r="I956" s="16">
        <v>1.1004784688995215</v>
      </c>
      <c r="J956" s="13">
        <f t="shared" si="347"/>
        <v>0</v>
      </c>
      <c r="K956" s="32">
        <f t="shared" si="348"/>
        <v>3634.7826086956525</v>
      </c>
      <c r="L956" s="70">
        <f t="shared" ref="L956:L987" si="354">IF(OR(D956=0,I956=0,A956="",K956=""),"",IF((D956/I956)&gt;99.9,"",(D956/I956)))</f>
        <v>46.08695652173914</v>
      </c>
      <c r="M956" s="14">
        <v>1.4354066985645935</v>
      </c>
      <c r="N956" s="15">
        <f t="shared" si="349"/>
        <v>0</v>
      </c>
      <c r="O956" s="151">
        <f t="shared" si="350"/>
        <v>975.33333333333326</v>
      </c>
      <c r="P956" s="143">
        <f t="shared" si="351"/>
        <v>35.333333333333336</v>
      </c>
      <c r="Q956" s="11">
        <f t="shared" si="352"/>
        <v>23.15789473684211</v>
      </c>
      <c r="R956" s="12">
        <f t="shared" si="353"/>
        <v>0</v>
      </c>
    </row>
    <row r="957" spans="1:18" ht="14.25" customHeight="1" x14ac:dyDescent="0.25">
      <c r="A957" s="172" t="s">
        <v>830</v>
      </c>
      <c r="B957" s="71" t="s">
        <v>900</v>
      </c>
      <c r="C957" s="120"/>
      <c r="D957" s="11">
        <v>89.682539682539684</v>
      </c>
      <c r="E957" s="226">
        <f t="shared" si="345"/>
        <v>0</v>
      </c>
      <c r="F957" s="227">
        <f t="shared" si="346"/>
        <v>223.00884955752213</v>
      </c>
      <c r="G957" s="226">
        <f t="shared" si="342"/>
        <v>235.07462686567163</v>
      </c>
      <c r="H957" s="12">
        <f t="shared" si="343"/>
        <v>117.53731343283582</v>
      </c>
      <c r="I957" s="16">
        <v>1.1507936507936507</v>
      </c>
      <c r="J957" s="13">
        <f t="shared" si="347"/>
        <v>0</v>
      </c>
      <c r="K957" s="32">
        <f t="shared" si="348"/>
        <v>3475.8620689655172</v>
      </c>
      <c r="L957" s="70">
        <f t="shared" si="354"/>
        <v>77.931034482758633</v>
      </c>
      <c r="M957" s="14">
        <v>1.3888888888888888</v>
      </c>
      <c r="N957" s="15">
        <f t="shared" si="349"/>
        <v>0</v>
      </c>
      <c r="O957" s="151">
        <f t="shared" si="350"/>
        <v>1008</v>
      </c>
      <c r="P957" s="143">
        <f t="shared" si="351"/>
        <v>64.571428571428569</v>
      </c>
      <c r="Q957" s="11">
        <f t="shared" si="352"/>
        <v>42.539682539682538</v>
      </c>
      <c r="R957" s="12">
        <f t="shared" si="353"/>
        <v>0</v>
      </c>
    </row>
    <row r="958" spans="1:18" ht="14.25" customHeight="1" x14ac:dyDescent="0.25">
      <c r="A958" s="172" t="s">
        <v>767</v>
      </c>
      <c r="B958" s="71" t="s">
        <v>900</v>
      </c>
      <c r="C958" s="120"/>
      <c r="D958" s="11">
        <v>159.25925925925924</v>
      </c>
      <c r="E958" s="226">
        <f t="shared" si="345"/>
        <v>0</v>
      </c>
      <c r="F958" s="227">
        <f t="shared" si="346"/>
        <v>125.58139534883723</v>
      </c>
      <c r="G958" s="226">
        <f t="shared" si="342"/>
        <v>150.278293135436</v>
      </c>
      <c r="H958" s="12">
        <f t="shared" si="343"/>
        <v>75.139146567718001</v>
      </c>
      <c r="I958" s="16">
        <v>6.5432098765432096</v>
      </c>
      <c r="J958" s="13">
        <f t="shared" si="347"/>
        <v>0</v>
      </c>
      <c r="K958" s="32">
        <f t="shared" si="348"/>
        <v>611.32075471698113</v>
      </c>
      <c r="L958" s="70">
        <f t="shared" si="354"/>
        <v>24.339622641509433</v>
      </c>
      <c r="M958" s="14">
        <v>1.6049382716049383</v>
      </c>
      <c r="N958" s="15">
        <f t="shared" si="349"/>
        <v>0</v>
      </c>
      <c r="O958" s="151">
        <f t="shared" si="350"/>
        <v>872.30769230769226</v>
      </c>
      <c r="P958" s="143">
        <f t="shared" si="351"/>
        <v>99.230769230769212</v>
      </c>
      <c r="Q958" s="11">
        <f t="shared" si="352"/>
        <v>66.543209876543202</v>
      </c>
      <c r="R958" s="12">
        <f t="shared" si="353"/>
        <v>0</v>
      </c>
    </row>
    <row r="959" spans="1:18" ht="14.25" customHeight="1" x14ac:dyDescent="0.25">
      <c r="A959" s="172" t="s">
        <v>822</v>
      </c>
      <c r="B959" s="71" t="s">
        <v>900</v>
      </c>
      <c r="C959" s="120"/>
      <c r="D959" s="11">
        <v>100</v>
      </c>
      <c r="E959" s="226">
        <f t="shared" si="345"/>
        <v>0</v>
      </c>
      <c r="F959" s="227">
        <f t="shared" si="346"/>
        <v>200</v>
      </c>
      <c r="G959" s="226">
        <f t="shared" si="342"/>
        <v>232.36822568671124</v>
      </c>
      <c r="H959" s="12">
        <f t="shared" si="343"/>
        <v>116.18411284335562</v>
      </c>
      <c r="I959" s="16">
        <v>3.4824281150159746</v>
      </c>
      <c r="J959" s="13">
        <f t="shared" si="347"/>
        <v>0</v>
      </c>
      <c r="K959" s="32">
        <f t="shared" si="348"/>
        <v>1148.6238532110092</v>
      </c>
      <c r="L959" s="70">
        <f t="shared" si="354"/>
        <v>28.715596330275229</v>
      </c>
      <c r="M959" s="14">
        <v>1.0862619808306708</v>
      </c>
      <c r="N959" s="15">
        <f t="shared" si="349"/>
        <v>0</v>
      </c>
      <c r="O959" s="151">
        <f t="shared" si="350"/>
        <v>1288.8235294117646</v>
      </c>
      <c r="P959" s="143">
        <f t="shared" si="351"/>
        <v>92.058823529411768</v>
      </c>
      <c r="Q959" s="11">
        <f t="shared" si="352"/>
        <v>43.035143769968052</v>
      </c>
      <c r="R959" s="12">
        <f t="shared" si="353"/>
        <v>0</v>
      </c>
    </row>
    <row r="960" spans="1:18" ht="14.25" customHeight="1" x14ac:dyDescent="0.25">
      <c r="A960" s="172" t="s">
        <v>864</v>
      </c>
      <c r="B960" s="71" t="s">
        <v>900</v>
      </c>
      <c r="C960" s="120"/>
      <c r="D960" s="11">
        <v>50</v>
      </c>
      <c r="E960" s="226">
        <f t="shared" si="345"/>
        <v>0</v>
      </c>
      <c r="F960" s="227">
        <f t="shared" si="346"/>
        <v>400</v>
      </c>
      <c r="G960" s="226">
        <f t="shared" si="342"/>
        <v>427.88461538461542</v>
      </c>
      <c r="H960" s="12">
        <f t="shared" si="343"/>
        <v>213.94230769230771</v>
      </c>
      <c r="I960" s="16">
        <v>0.8146067415730337</v>
      </c>
      <c r="J960" s="13">
        <f t="shared" si="347"/>
        <v>0</v>
      </c>
      <c r="K960" s="32">
        <f t="shared" si="348"/>
        <v>4910.3448275862074</v>
      </c>
      <c r="L960" s="70">
        <f t="shared" si="354"/>
        <v>61.379310344827587</v>
      </c>
      <c r="M960" s="14">
        <v>1.544943820224719</v>
      </c>
      <c r="N960" s="15">
        <f t="shared" si="349"/>
        <v>0</v>
      </c>
      <c r="O960" s="151">
        <f t="shared" si="350"/>
        <v>906.18181818181824</v>
      </c>
      <c r="P960" s="143">
        <f t="shared" si="351"/>
        <v>32.363636363636367</v>
      </c>
      <c r="Q960" s="11">
        <f t="shared" si="352"/>
        <v>23.370786516853933</v>
      </c>
      <c r="R960" s="12">
        <f t="shared" si="353"/>
        <v>0</v>
      </c>
    </row>
    <row r="961" spans="1:18" ht="14.25" customHeight="1" x14ac:dyDescent="0.25">
      <c r="A961" s="172" t="s">
        <v>837</v>
      </c>
      <c r="B961" s="71" t="s">
        <v>900</v>
      </c>
      <c r="C961" s="120"/>
      <c r="D961" s="11">
        <v>84.375</v>
      </c>
      <c r="E961" s="226">
        <f t="shared" si="345"/>
        <v>0</v>
      </c>
      <c r="F961" s="227">
        <f t="shared" si="346"/>
        <v>237.03703703703701</v>
      </c>
      <c r="G961" s="226">
        <f t="shared" si="342"/>
        <v>249.35064935064935</v>
      </c>
      <c r="H961" s="12">
        <f t="shared" si="343"/>
        <v>124.67532467532467</v>
      </c>
      <c r="I961" s="16">
        <v>1.0416666666666667</v>
      </c>
      <c r="J961" s="13">
        <f t="shared" si="347"/>
        <v>0</v>
      </c>
      <c r="K961" s="32">
        <f t="shared" si="348"/>
        <v>3840</v>
      </c>
      <c r="L961" s="70">
        <f t="shared" si="354"/>
        <v>81</v>
      </c>
      <c r="M961" s="14">
        <v>1.5625</v>
      </c>
      <c r="N961" s="15">
        <f t="shared" si="349"/>
        <v>0</v>
      </c>
      <c r="O961" s="151">
        <f t="shared" si="350"/>
        <v>896.00000000000011</v>
      </c>
      <c r="P961" s="143">
        <f t="shared" si="351"/>
        <v>54</v>
      </c>
      <c r="Q961" s="11">
        <f t="shared" si="352"/>
        <v>40.104166666666664</v>
      </c>
      <c r="R961" s="12">
        <f t="shared" si="353"/>
        <v>0</v>
      </c>
    </row>
    <row r="962" spans="1:18" ht="14.25" customHeight="1" x14ac:dyDescent="0.25">
      <c r="A962" s="172" t="s">
        <v>772</v>
      </c>
      <c r="B962" s="71" t="s">
        <v>900</v>
      </c>
      <c r="C962" s="120"/>
      <c r="D962" s="11">
        <v>152.72727272727275</v>
      </c>
      <c r="E962" s="226">
        <f t="shared" si="345"/>
        <v>0</v>
      </c>
      <c r="F962" s="227">
        <f t="shared" si="346"/>
        <v>130.95238095238093</v>
      </c>
      <c r="G962" s="226">
        <f t="shared" si="342"/>
        <v>150</v>
      </c>
      <c r="H962" s="12">
        <f t="shared" si="343"/>
        <v>75</v>
      </c>
      <c r="I962" s="16">
        <v>4.8484848484848486</v>
      </c>
      <c r="J962" s="13">
        <f t="shared" si="347"/>
        <v>0</v>
      </c>
      <c r="K962" s="32">
        <f t="shared" si="348"/>
        <v>825</v>
      </c>
      <c r="L962" s="70">
        <f t="shared" si="354"/>
        <v>31.500000000000004</v>
      </c>
      <c r="M962" s="14">
        <v>2.4242424242424243</v>
      </c>
      <c r="N962" s="15">
        <f t="shared" si="349"/>
        <v>0</v>
      </c>
      <c r="O962" s="151">
        <f t="shared" si="350"/>
        <v>577.5</v>
      </c>
      <c r="P962" s="143">
        <f t="shared" si="351"/>
        <v>63.000000000000007</v>
      </c>
      <c r="Q962" s="11">
        <f t="shared" si="352"/>
        <v>66.666666666666671</v>
      </c>
      <c r="R962" s="12">
        <f t="shared" si="353"/>
        <v>0</v>
      </c>
    </row>
    <row r="963" spans="1:18" ht="14.25" customHeight="1" x14ac:dyDescent="0.25">
      <c r="A963" s="172" t="s">
        <v>838</v>
      </c>
      <c r="B963" s="71" t="s">
        <v>900</v>
      </c>
      <c r="C963" s="120"/>
      <c r="D963" s="11">
        <v>84.21052631578948</v>
      </c>
      <c r="E963" s="226">
        <f t="shared" si="345"/>
        <v>0</v>
      </c>
      <c r="F963" s="227">
        <f t="shared" si="346"/>
        <v>237.5</v>
      </c>
      <c r="G963" s="226">
        <f t="shared" si="342"/>
        <v>250.77639751552789</v>
      </c>
      <c r="H963" s="12">
        <f t="shared" si="343"/>
        <v>125.38819875776394</v>
      </c>
      <c r="I963" s="16">
        <v>1.1145510835913313</v>
      </c>
      <c r="J963" s="13">
        <f t="shared" si="347"/>
        <v>0</v>
      </c>
      <c r="K963" s="32">
        <f t="shared" si="348"/>
        <v>3588.8888888888887</v>
      </c>
      <c r="L963" s="70">
        <f t="shared" si="354"/>
        <v>75.555555555555557</v>
      </c>
      <c r="M963" s="14">
        <v>1.7337461300309596</v>
      </c>
      <c r="N963" s="15">
        <f t="shared" si="349"/>
        <v>0</v>
      </c>
      <c r="O963" s="151">
        <f t="shared" si="350"/>
        <v>807.50000000000011</v>
      </c>
      <c r="P963" s="143">
        <f t="shared" si="351"/>
        <v>48.571428571428584</v>
      </c>
      <c r="Q963" s="11">
        <f t="shared" si="352"/>
        <v>39.87616099071208</v>
      </c>
      <c r="R963" s="12">
        <f t="shared" si="353"/>
        <v>0</v>
      </c>
    </row>
    <row r="964" spans="1:18" ht="14.25" customHeight="1" x14ac:dyDescent="0.25">
      <c r="A964" s="172" t="s">
        <v>694</v>
      </c>
      <c r="B964" s="71" t="s">
        <v>900</v>
      </c>
      <c r="C964" s="120"/>
      <c r="D964" s="11">
        <v>293.07359307359309</v>
      </c>
      <c r="E964" s="226">
        <f t="shared" si="345"/>
        <v>0</v>
      </c>
      <c r="F964" s="227">
        <f t="shared" si="346"/>
        <v>68.242245199409155</v>
      </c>
      <c r="G964" s="226">
        <f t="shared" si="342"/>
        <v>85.145595281975673</v>
      </c>
      <c r="H964" s="12">
        <f t="shared" si="343"/>
        <v>42.572797640987837</v>
      </c>
      <c r="I964" s="16">
        <v>14.545454545454545</v>
      </c>
      <c r="J964" s="13">
        <f t="shared" si="347"/>
        <v>0</v>
      </c>
      <c r="K964" s="32">
        <f t="shared" si="348"/>
        <v>275</v>
      </c>
      <c r="L964" s="70">
        <f t="shared" si="354"/>
        <v>20.148809523809526</v>
      </c>
      <c r="M964" s="14">
        <v>0.30303030303030298</v>
      </c>
      <c r="N964" s="15">
        <f t="shared" si="349"/>
        <v>0</v>
      </c>
      <c r="O964" s="151">
        <f t="shared" si="350"/>
        <v>4620.0000000000009</v>
      </c>
      <c r="P964" s="143">
        <f t="shared" si="351"/>
        <v>967.14285714285734</v>
      </c>
      <c r="Q964" s="11">
        <f t="shared" si="352"/>
        <v>117.44588744588745</v>
      </c>
      <c r="R964" s="12">
        <f t="shared" si="353"/>
        <v>0</v>
      </c>
    </row>
    <row r="965" spans="1:18" ht="14.25" customHeight="1" x14ac:dyDescent="0.25">
      <c r="A965" s="172" t="s">
        <v>700</v>
      </c>
      <c r="B965" s="71" t="s">
        <v>900</v>
      </c>
      <c r="C965" s="120"/>
      <c r="D965" s="11">
        <v>274.39024390243901</v>
      </c>
      <c r="E965" s="226">
        <f t="shared" si="345"/>
        <v>0</v>
      </c>
      <c r="F965" s="227">
        <f t="shared" si="346"/>
        <v>72.888888888888886</v>
      </c>
      <c r="G965" s="226">
        <f t="shared" si="342"/>
        <v>96.281800391389453</v>
      </c>
      <c r="H965" s="12">
        <f t="shared" si="343"/>
        <v>48.140900195694726</v>
      </c>
      <c r="I965" s="16">
        <v>16.666666666666668</v>
      </c>
      <c r="J965" s="13">
        <f t="shared" si="347"/>
        <v>0</v>
      </c>
      <c r="K965" s="32">
        <f t="shared" si="348"/>
        <v>240</v>
      </c>
      <c r="L965" s="70">
        <f t="shared" si="354"/>
        <v>16.463414634146339</v>
      </c>
      <c r="M965" s="14">
        <v>0.27642276422764228</v>
      </c>
      <c r="N965" s="15">
        <f t="shared" si="349"/>
        <v>0</v>
      </c>
      <c r="O965" s="151">
        <f t="shared" si="350"/>
        <v>5064.7058823529414</v>
      </c>
      <c r="P965" s="143">
        <f t="shared" si="351"/>
        <v>992.64705882352939</v>
      </c>
      <c r="Q965" s="11">
        <f t="shared" si="352"/>
        <v>103.86178861788616</v>
      </c>
      <c r="R965" s="12">
        <f t="shared" si="353"/>
        <v>0</v>
      </c>
    </row>
    <row r="966" spans="1:18" ht="14.25" customHeight="1" x14ac:dyDescent="0.25">
      <c r="A966" s="172" t="s">
        <v>752</v>
      </c>
      <c r="B966" s="71" t="s">
        <v>900</v>
      </c>
      <c r="C966" s="120"/>
      <c r="D966" s="11">
        <v>174.34554973821992</v>
      </c>
      <c r="E966" s="226">
        <f t="shared" si="345"/>
        <v>0</v>
      </c>
      <c r="F966" s="227">
        <f t="shared" si="346"/>
        <v>114.7147147147147</v>
      </c>
      <c r="G966" s="226">
        <f t="shared" si="342"/>
        <v>128.53297442799462</v>
      </c>
      <c r="H966" s="12">
        <f t="shared" si="343"/>
        <v>64.266487213997308</v>
      </c>
      <c r="I966" s="16">
        <v>4.6858638743455492</v>
      </c>
      <c r="J966" s="13">
        <f t="shared" si="347"/>
        <v>0</v>
      </c>
      <c r="K966" s="32">
        <f t="shared" si="348"/>
        <v>853.63128491620125</v>
      </c>
      <c r="L966" s="70">
        <f t="shared" si="354"/>
        <v>37.206703910614536</v>
      </c>
      <c r="M966" s="14">
        <v>1.0471204188481675</v>
      </c>
      <c r="N966" s="15">
        <f t="shared" si="349"/>
        <v>0</v>
      </c>
      <c r="O966" s="151">
        <f t="shared" si="350"/>
        <v>1337</v>
      </c>
      <c r="P966" s="143">
        <f t="shared" si="351"/>
        <v>166.50000000000003</v>
      </c>
      <c r="Q966" s="11">
        <f t="shared" si="352"/>
        <v>77.801047120418858</v>
      </c>
      <c r="R966" s="12">
        <f t="shared" si="353"/>
        <v>0</v>
      </c>
    </row>
    <row r="967" spans="1:18" ht="14.25" customHeight="1" x14ac:dyDescent="0.25">
      <c r="A967" s="172" t="s">
        <v>755</v>
      </c>
      <c r="B967" s="71" t="s">
        <v>900</v>
      </c>
      <c r="C967" s="120"/>
      <c r="D967" s="11">
        <v>169.94219653179192</v>
      </c>
      <c r="E967" s="226">
        <f t="shared" si="345"/>
        <v>0</v>
      </c>
      <c r="F967" s="227">
        <f t="shared" si="346"/>
        <v>117.68707482993197</v>
      </c>
      <c r="G967" s="226">
        <f t="shared" si="342"/>
        <v>139.74151857835218</v>
      </c>
      <c r="H967" s="12">
        <f t="shared" si="343"/>
        <v>69.870759289176092</v>
      </c>
      <c r="I967" s="16">
        <v>6.7052023121387281</v>
      </c>
      <c r="J967" s="13">
        <f t="shared" si="347"/>
        <v>0</v>
      </c>
      <c r="K967" s="32">
        <f t="shared" si="348"/>
        <v>596.55172413793105</v>
      </c>
      <c r="L967" s="70">
        <f t="shared" si="354"/>
        <v>25.3448275862069</v>
      </c>
      <c r="M967" s="14">
        <v>1.8497109826589597</v>
      </c>
      <c r="N967" s="15">
        <f t="shared" si="349"/>
        <v>0</v>
      </c>
      <c r="O967" s="151">
        <f t="shared" si="350"/>
        <v>756.875</v>
      </c>
      <c r="P967" s="143">
        <f t="shared" si="351"/>
        <v>91.875</v>
      </c>
      <c r="Q967" s="11">
        <f t="shared" si="352"/>
        <v>71.560693641618499</v>
      </c>
      <c r="R967" s="12">
        <f t="shared" si="353"/>
        <v>0</v>
      </c>
    </row>
    <row r="968" spans="1:18" ht="14.25" customHeight="1" x14ac:dyDescent="0.25">
      <c r="A968" s="172" t="s">
        <v>784</v>
      </c>
      <c r="B968" s="71" t="s">
        <v>900</v>
      </c>
      <c r="C968" s="120"/>
      <c r="D968" s="11">
        <v>141.96185286103542</v>
      </c>
      <c r="E968" s="226">
        <f t="shared" si="345"/>
        <v>0</v>
      </c>
      <c r="F968" s="227">
        <f t="shared" si="346"/>
        <v>140.88291746641076</v>
      </c>
      <c r="G968" s="226">
        <f t="shared" si="342"/>
        <v>159.3573599652627</v>
      </c>
      <c r="H968" s="12">
        <f t="shared" si="343"/>
        <v>79.678679982631351</v>
      </c>
      <c r="I968" s="16">
        <v>4.1144414168937331</v>
      </c>
      <c r="J968" s="13">
        <f t="shared" si="347"/>
        <v>0</v>
      </c>
      <c r="K968" s="32">
        <f t="shared" si="348"/>
        <v>972.18543046357604</v>
      </c>
      <c r="L968" s="70">
        <f t="shared" si="354"/>
        <v>34.503311258278146</v>
      </c>
      <c r="M968" s="14">
        <v>1.5531335149863761</v>
      </c>
      <c r="N968" s="15">
        <f t="shared" si="349"/>
        <v>0</v>
      </c>
      <c r="O968" s="151">
        <f t="shared" si="350"/>
        <v>901.40350877192986</v>
      </c>
      <c r="P968" s="143">
        <f t="shared" si="351"/>
        <v>91.403508771929822</v>
      </c>
      <c r="Q968" s="11">
        <f t="shared" si="352"/>
        <v>62.752043596730246</v>
      </c>
      <c r="R968" s="12">
        <f t="shared" si="353"/>
        <v>0</v>
      </c>
    </row>
    <row r="969" spans="1:18" ht="14.25" customHeight="1" x14ac:dyDescent="0.25">
      <c r="A969" s="172" t="s">
        <v>870</v>
      </c>
      <c r="B969" s="71" t="s">
        <v>900</v>
      </c>
      <c r="C969" s="120"/>
      <c r="D969" s="11">
        <v>42.914171656686626</v>
      </c>
      <c r="E969" s="226">
        <f t="shared" si="345"/>
        <v>0</v>
      </c>
      <c r="F969" s="227">
        <f t="shared" si="346"/>
        <v>466.04651162790702</v>
      </c>
      <c r="G969" s="226">
        <f t="shared" si="342"/>
        <v>625.46816479400741</v>
      </c>
      <c r="H969" s="12">
        <f t="shared" si="343"/>
        <v>312.7340823970037</v>
      </c>
      <c r="I969" s="16">
        <v>2.7345309381237524</v>
      </c>
      <c r="J969" s="13">
        <f t="shared" si="347"/>
        <v>0</v>
      </c>
      <c r="K969" s="32">
        <f t="shared" si="348"/>
        <v>1462.7737226277372</v>
      </c>
      <c r="L969" s="70">
        <f t="shared" si="354"/>
        <v>15.693430656934307</v>
      </c>
      <c r="M969" s="14">
        <v>2.1357285429141717</v>
      </c>
      <c r="N969" s="15">
        <f t="shared" si="349"/>
        <v>0</v>
      </c>
      <c r="O969" s="151">
        <f t="shared" si="350"/>
        <v>655.51401869158883</v>
      </c>
      <c r="P969" s="143">
        <f t="shared" si="351"/>
        <v>20.093457943925234</v>
      </c>
      <c r="Q969" s="11">
        <f t="shared" si="352"/>
        <v>15.988023952095809</v>
      </c>
      <c r="R969" s="12">
        <f t="shared" si="353"/>
        <v>0</v>
      </c>
    </row>
    <row r="970" spans="1:18" ht="14.25" customHeight="1" x14ac:dyDescent="0.25">
      <c r="A970" s="172" t="s">
        <v>762</v>
      </c>
      <c r="B970" s="71" t="s">
        <v>900</v>
      </c>
      <c r="C970" s="120"/>
      <c r="D970" s="11">
        <v>161.29032258064515</v>
      </c>
      <c r="E970" s="226">
        <f t="shared" si="345"/>
        <v>0</v>
      </c>
      <c r="F970" s="227">
        <f t="shared" si="346"/>
        <v>124</v>
      </c>
      <c r="G970" s="226">
        <f t="shared" ref="G970:G1033" si="355">IF(D970=0,"",IF((IF($G$2&gt;=200,0,(((200-$G$2)/($D970-($I970*4))*100))))&gt;999,"",IF($G$2&gt;=200,0,(((200-$G$2)/($D970-($I970*4))*100)))))</f>
        <v>186.07442977190877</v>
      </c>
      <c r="H970" s="12">
        <f t="shared" ref="H970:H1033" si="356">IF(D970=0,"",IF((IF($G$2&gt;=100,0,(((100-$G$2)/($D970-($I970*4))*100))))&gt;999,"",IF($G$2&gt;=100,0,(((100-$G$2)/($D970-($I970*4))*100)))))</f>
        <v>93.037214885954384</v>
      </c>
      <c r="I970" s="16">
        <v>13.451612903225808</v>
      </c>
      <c r="J970" s="13">
        <f t="shared" si="347"/>
        <v>0</v>
      </c>
      <c r="K970" s="32">
        <f t="shared" si="348"/>
        <v>297.3621103117506</v>
      </c>
      <c r="L970" s="70">
        <f t="shared" si="354"/>
        <v>11.99040767386091</v>
      </c>
      <c r="M970" s="14">
        <v>0.70967741935483875</v>
      </c>
      <c r="N970" s="15">
        <f t="shared" si="349"/>
        <v>0</v>
      </c>
      <c r="O970" s="151">
        <f t="shared" si="350"/>
        <v>1972.7272727272727</v>
      </c>
      <c r="P970" s="143">
        <f t="shared" si="351"/>
        <v>227.27272727272725</v>
      </c>
      <c r="Q970" s="11">
        <f t="shared" si="352"/>
        <v>53.741935483870961</v>
      </c>
      <c r="R970" s="12">
        <f t="shared" si="353"/>
        <v>0</v>
      </c>
    </row>
    <row r="971" spans="1:18" ht="14.25" customHeight="1" x14ac:dyDescent="0.25">
      <c r="A971" s="172" t="s">
        <v>780</v>
      </c>
      <c r="B971" s="71" t="s">
        <v>900</v>
      </c>
      <c r="C971" s="120"/>
      <c r="D971" s="11">
        <v>143.14159292035399</v>
      </c>
      <c r="E971" s="226">
        <f t="shared" si="345"/>
        <v>0</v>
      </c>
      <c r="F971" s="227">
        <f t="shared" si="346"/>
        <v>139.72179289026275</v>
      </c>
      <c r="G971" s="226">
        <f t="shared" si="355"/>
        <v>176.35583300819351</v>
      </c>
      <c r="H971" s="12">
        <f t="shared" si="356"/>
        <v>88.177916504096757</v>
      </c>
      <c r="I971" s="16">
        <v>7.4336283185840717</v>
      </c>
      <c r="J971" s="13">
        <f t="shared" si="347"/>
        <v>0</v>
      </c>
      <c r="K971" s="32">
        <f t="shared" si="348"/>
        <v>538.09523809523807</v>
      </c>
      <c r="L971" s="70">
        <f t="shared" si="354"/>
        <v>19.25595238095238</v>
      </c>
      <c r="M971" s="14">
        <v>4.4026548672566372</v>
      </c>
      <c r="N971" s="15">
        <f t="shared" si="349"/>
        <v>0</v>
      </c>
      <c r="O971" s="151">
        <f t="shared" si="350"/>
        <v>317.98994974874375</v>
      </c>
      <c r="P971" s="143">
        <f t="shared" si="351"/>
        <v>32.51256281407035</v>
      </c>
      <c r="Q971" s="11">
        <f t="shared" si="352"/>
        <v>56.703539823008853</v>
      </c>
      <c r="R971" s="12">
        <f t="shared" si="353"/>
        <v>0</v>
      </c>
    </row>
    <row r="972" spans="1:18" ht="14.25" customHeight="1" x14ac:dyDescent="0.25">
      <c r="A972" s="172" t="s">
        <v>811</v>
      </c>
      <c r="B972" s="71" t="s">
        <v>900</v>
      </c>
      <c r="C972" s="120"/>
      <c r="D972" s="11">
        <v>111.03117505995203</v>
      </c>
      <c r="E972" s="226">
        <f t="shared" si="345"/>
        <v>0</v>
      </c>
      <c r="F972" s="227">
        <f t="shared" si="346"/>
        <v>180.12958963282938</v>
      </c>
      <c r="G972" s="226">
        <f t="shared" si="355"/>
        <v>252.88053365676166</v>
      </c>
      <c r="H972" s="12">
        <f t="shared" si="356"/>
        <v>126.44026682838083</v>
      </c>
      <c r="I972" s="16">
        <v>7.9856115107913661</v>
      </c>
      <c r="J972" s="13">
        <f t="shared" si="347"/>
        <v>0</v>
      </c>
      <c r="K972" s="32">
        <f t="shared" si="348"/>
        <v>500.90090090090092</v>
      </c>
      <c r="L972" s="70">
        <f t="shared" si="354"/>
        <v>13.903903903903904</v>
      </c>
      <c r="M972" s="14">
        <v>1.0551558752997603</v>
      </c>
      <c r="N972" s="15">
        <f t="shared" si="349"/>
        <v>0</v>
      </c>
      <c r="O972" s="151">
        <f t="shared" si="350"/>
        <v>1326.8181818181818</v>
      </c>
      <c r="P972" s="143">
        <f t="shared" si="351"/>
        <v>105.22727272727272</v>
      </c>
      <c r="Q972" s="11">
        <f t="shared" si="352"/>
        <v>39.544364508393286</v>
      </c>
      <c r="R972" s="12">
        <f t="shared" si="353"/>
        <v>0</v>
      </c>
    </row>
    <row r="973" spans="1:18" ht="14.25" customHeight="1" x14ac:dyDescent="0.25">
      <c r="A973" s="172" t="s">
        <v>703</v>
      </c>
      <c r="B973" s="71" t="s">
        <v>900</v>
      </c>
      <c r="C973" s="120"/>
      <c r="D973" s="11">
        <v>260.19900497512441</v>
      </c>
      <c r="E973" s="226">
        <f t="shared" si="345"/>
        <v>0</v>
      </c>
      <c r="F973" s="227">
        <f t="shared" si="346"/>
        <v>76.864244741873804</v>
      </c>
      <c r="G973" s="226">
        <f t="shared" si="355"/>
        <v>102.6033690658499</v>
      </c>
      <c r="H973" s="12">
        <f t="shared" si="356"/>
        <v>51.301684532924952</v>
      </c>
      <c r="I973" s="16">
        <v>16.318407960199004</v>
      </c>
      <c r="J973" s="13">
        <f t="shared" si="347"/>
        <v>0</v>
      </c>
      <c r="K973" s="32">
        <f t="shared" si="348"/>
        <v>245.12195121951223</v>
      </c>
      <c r="L973" s="70">
        <f t="shared" si="354"/>
        <v>15.945121951219516</v>
      </c>
      <c r="M973" s="14">
        <v>0</v>
      </c>
      <c r="N973" s="15">
        <f t="shared" si="349"/>
        <v>0</v>
      </c>
      <c r="O973" s="151" t="str">
        <f t="shared" si="350"/>
        <v/>
      </c>
      <c r="P973" s="143" t="str">
        <f t="shared" si="351"/>
        <v/>
      </c>
      <c r="Q973" s="11">
        <f t="shared" si="352"/>
        <v>97.462686567164198</v>
      </c>
      <c r="R973" s="12">
        <f t="shared" si="353"/>
        <v>0</v>
      </c>
    </row>
    <row r="974" spans="1:18" ht="14.25" customHeight="1" x14ac:dyDescent="0.25">
      <c r="A974" s="172" t="s">
        <v>696</v>
      </c>
      <c r="B974" s="71" t="s">
        <v>900</v>
      </c>
      <c r="C974" s="120"/>
      <c r="D974" s="11">
        <v>285.19855595667872</v>
      </c>
      <c r="E974" s="226">
        <f t="shared" si="345"/>
        <v>0</v>
      </c>
      <c r="F974" s="227">
        <f t="shared" si="346"/>
        <v>70.12658227848101</v>
      </c>
      <c r="G974" s="226">
        <f t="shared" si="355"/>
        <v>87.271581600504092</v>
      </c>
      <c r="H974" s="12">
        <f t="shared" si="356"/>
        <v>43.635790800252046</v>
      </c>
      <c r="I974" s="16">
        <v>14.007220216606497</v>
      </c>
      <c r="J974" s="13">
        <f t="shared" si="347"/>
        <v>0</v>
      </c>
      <c r="K974" s="32">
        <f t="shared" si="348"/>
        <v>285.56701030927843</v>
      </c>
      <c r="L974" s="70">
        <f t="shared" si="354"/>
        <v>20.360824742268044</v>
      </c>
      <c r="M974" s="14">
        <v>0.72202166064981954</v>
      </c>
      <c r="N974" s="15">
        <f t="shared" si="349"/>
        <v>0</v>
      </c>
      <c r="O974" s="151">
        <f t="shared" si="350"/>
        <v>1938.9999999999998</v>
      </c>
      <c r="P974" s="143">
        <f t="shared" si="351"/>
        <v>395</v>
      </c>
      <c r="Q974" s="11">
        <f t="shared" si="352"/>
        <v>114.58483754512636</v>
      </c>
      <c r="R974" s="12">
        <f t="shared" si="353"/>
        <v>0</v>
      </c>
    </row>
    <row r="975" spans="1:18" ht="14.25" customHeight="1" x14ac:dyDescent="0.25">
      <c r="A975" s="172" t="s">
        <v>743</v>
      </c>
      <c r="B975" s="71" t="s">
        <v>900</v>
      </c>
      <c r="C975" s="120"/>
      <c r="D975" s="11">
        <v>195.89041095890411</v>
      </c>
      <c r="E975" s="226">
        <f t="shared" si="345"/>
        <v>0</v>
      </c>
      <c r="F975" s="227">
        <f t="shared" si="346"/>
        <v>102.09790209790211</v>
      </c>
      <c r="G975" s="226">
        <f t="shared" si="355"/>
        <v>175.90361445783134</v>
      </c>
      <c r="H975" s="12">
        <f t="shared" si="356"/>
        <v>87.951807228915669</v>
      </c>
      <c r="I975" s="16">
        <v>20.547945205479454</v>
      </c>
      <c r="J975" s="13">
        <f t="shared" si="347"/>
        <v>0</v>
      </c>
      <c r="K975" s="32">
        <f t="shared" si="348"/>
        <v>194.66666666666666</v>
      </c>
      <c r="L975" s="70">
        <f t="shared" si="354"/>
        <v>9.5333333333333332</v>
      </c>
      <c r="M975" s="14">
        <v>0</v>
      </c>
      <c r="N975" s="15">
        <f t="shared" si="349"/>
        <v>0</v>
      </c>
      <c r="O975" s="151" t="str">
        <f t="shared" si="350"/>
        <v/>
      </c>
      <c r="P975" s="143" t="str">
        <f t="shared" si="351"/>
        <v/>
      </c>
      <c r="Q975" s="11">
        <f t="shared" si="352"/>
        <v>56.849315068493148</v>
      </c>
      <c r="R975" s="12">
        <f t="shared" si="353"/>
        <v>0</v>
      </c>
    </row>
    <row r="976" spans="1:18" ht="14.25" customHeight="1" x14ac:dyDescent="0.25">
      <c r="A976" s="172" t="s">
        <v>714</v>
      </c>
      <c r="B976" s="71" t="s">
        <v>900</v>
      </c>
      <c r="C976" s="120"/>
      <c r="D976" s="11">
        <v>240.46242774566474</v>
      </c>
      <c r="E976" s="226">
        <f t="shared" si="345"/>
        <v>0</v>
      </c>
      <c r="F976" s="227">
        <f t="shared" si="346"/>
        <v>83.173076923076934</v>
      </c>
      <c r="G976" s="226">
        <f t="shared" si="355"/>
        <v>115.33333333333331</v>
      </c>
      <c r="H976" s="12">
        <f t="shared" si="356"/>
        <v>57.666666666666657</v>
      </c>
      <c r="I976" s="16">
        <v>16.76300578034682</v>
      </c>
      <c r="J976" s="13">
        <f t="shared" si="347"/>
        <v>0</v>
      </c>
      <c r="K976" s="32">
        <f t="shared" si="348"/>
        <v>238.62068965517244</v>
      </c>
      <c r="L976" s="70">
        <f t="shared" si="354"/>
        <v>14.344827586206897</v>
      </c>
      <c r="M976" s="14">
        <v>0.80924855491329473</v>
      </c>
      <c r="N976" s="15">
        <f t="shared" si="349"/>
        <v>0</v>
      </c>
      <c r="O976" s="151">
        <f t="shared" si="350"/>
        <v>1730</v>
      </c>
      <c r="P976" s="143">
        <f t="shared" si="351"/>
        <v>297.14285714285717</v>
      </c>
      <c r="Q976" s="11">
        <f t="shared" si="352"/>
        <v>86.705202312138738</v>
      </c>
      <c r="R976" s="12">
        <f t="shared" si="353"/>
        <v>0</v>
      </c>
    </row>
    <row r="977" spans="1:18" ht="14.25" customHeight="1" x14ac:dyDescent="0.25">
      <c r="A977" s="172" t="s">
        <v>712</v>
      </c>
      <c r="B977" s="71" t="s">
        <v>900</v>
      </c>
      <c r="C977" s="120"/>
      <c r="D977" s="11">
        <v>250.82872928176795</v>
      </c>
      <c r="E977" s="226">
        <f t="shared" si="345"/>
        <v>0</v>
      </c>
      <c r="F977" s="227">
        <f t="shared" si="346"/>
        <v>79.735682819383257</v>
      </c>
      <c r="G977" s="226">
        <f t="shared" si="355"/>
        <v>120.66666666666667</v>
      </c>
      <c r="H977" s="12">
        <f t="shared" si="356"/>
        <v>60.333333333333336</v>
      </c>
      <c r="I977" s="16">
        <v>21.270718232044199</v>
      </c>
      <c r="J977" s="13">
        <f t="shared" si="347"/>
        <v>0</v>
      </c>
      <c r="K977" s="32">
        <f t="shared" si="348"/>
        <v>188.05194805194805</v>
      </c>
      <c r="L977" s="70">
        <f t="shared" si="354"/>
        <v>11.792207792207792</v>
      </c>
      <c r="M977" s="14">
        <v>0</v>
      </c>
      <c r="N977" s="15">
        <f t="shared" si="349"/>
        <v>0</v>
      </c>
      <c r="O977" s="151" t="str">
        <f t="shared" si="350"/>
        <v/>
      </c>
      <c r="P977" s="143" t="str">
        <f t="shared" si="351"/>
        <v/>
      </c>
      <c r="Q977" s="11">
        <f t="shared" si="352"/>
        <v>82.872928176795568</v>
      </c>
      <c r="R977" s="12">
        <f t="shared" si="353"/>
        <v>0</v>
      </c>
    </row>
    <row r="978" spans="1:18" ht="14.25" customHeight="1" x14ac:dyDescent="0.25">
      <c r="A978" s="172" t="s">
        <v>722</v>
      </c>
      <c r="B978" s="71" t="s">
        <v>900</v>
      </c>
      <c r="C978" s="120"/>
      <c r="D978" s="11">
        <v>225.40540540540539</v>
      </c>
      <c r="E978" s="226">
        <f t="shared" si="345"/>
        <v>0</v>
      </c>
      <c r="F978" s="227">
        <f t="shared" si="346"/>
        <v>88.729016786570753</v>
      </c>
      <c r="G978" s="226">
        <f t="shared" si="355"/>
        <v>120.2079272254711</v>
      </c>
      <c r="H978" s="12">
        <f t="shared" si="356"/>
        <v>60.103963612735548</v>
      </c>
      <c r="I978" s="16">
        <v>14.756756756756756</v>
      </c>
      <c r="J978" s="13">
        <f t="shared" si="347"/>
        <v>0</v>
      </c>
      <c r="K978" s="32">
        <f t="shared" si="348"/>
        <v>271.06227106227107</v>
      </c>
      <c r="L978" s="70">
        <f t="shared" si="354"/>
        <v>15.274725274725274</v>
      </c>
      <c r="M978" s="14">
        <v>0.75675675675675669</v>
      </c>
      <c r="N978" s="15">
        <f t="shared" si="349"/>
        <v>0</v>
      </c>
      <c r="O978" s="151">
        <f t="shared" si="350"/>
        <v>1850</v>
      </c>
      <c r="P978" s="143">
        <f t="shared" si="351"/>
        <v>297.85714285714289</v>
      </c>
      <c r="Q978" s="11">
        <f t="shared" si="352"/>
        <v>83.189189189189179</v>
      </c>
      <c r="R978" s="12">
        <f t="shared" si="353"/>
        <v>0</v>
      </c>
    </row>
    <row r="979" spans="1:18" ht="14.25" customHeight="1" x14ac:dyDescent="0.25">
      <c r="A979" s="172" t="s">
        <v>761</v>
      </c>
      <c r="B979" s="71" t="s">
        <v>900</v>
      </c>
      <c r="C979" s="120"/>
      <c r="D979" s="11">
        <v>161.58940397350995</v>
      </c>
      <c r="E979" s="226">
        <f t="shared" si="345"/>
        <v>0</v>
      </c>
      <c r="F979" s="227">
        <f t="shared" si="346"/>
        <v>123.77049180327869</v>
      </c>
      <c r="G979" s="226">
        <f t="shared" si="355"/>
        <v>139.81481481481478</v>
      </c>
      <c r="H979" s="12">
        <f t="shared" si="356"/>
        <v>69.907407407407391</v>
      </c>
      <c r="I979" s="16">
        <v>4.6357615894039732</v>
      </c>
      <c r="J979" s="13">
        <f t="shared" si="347"/>
        <v>0</v>
      </c>
      <c r="K979" s="32">
        <f t="shared" si="348"/>
        <v>862.857142857143</v>
      </c>
      <c r="L979" s="70">
        <f t="shared" si="354"/>
        <v>34.857142857142861</v>
      </c>
      <c r="M979" s="14">
        <v>0</v>
      </c>
      <c r="N979" s="15">
        <f t="shared" si="349"/>
        <v>0</v>
      </c>
      <c r="O979" s="151" t="str">
        <f t="shared" si="350"/>
        <v/>
      </c>
      <c r="P979" s="143" t="str">
        <f t="shared" si="351"/>
        <v/>
      </c>
      <c r="Q979" s="11">
        <f t="shared" si="352"/>
        <v>71.523178807947033</v>
      </c>
      <c r="R979" s="12">
        <f t="shared" si="353"/>
        <v>0</v>
      </c>
    </row>
    <row r="980" spans="1:18" ht="14.25" customHeight="1" x14ac:dyDescent="0.25">
      <c r="A980" s="172" t="s">
        <v>684</v>
      </c>
      <c r="B980" s="71" t="s">
        <v>900</v>
      </c>
      <c r="C980" s="120"/>
      <c r="D980" s="11">
        <v>356.88622754491018</v>
      </c>
      <c r="E980" s="226">
        <f t="shared" si="345"/>
        <v>0</v>
      </c>
      <c r="F980" s="227">
        <f t="shared" si="346"/>
        <v>56.040268456375841</v>
      </c>
      <c r="G980" s="226">
        <f t="shared" si="355"/>
        <v>63.837920489296629</v>
      </c>
      <c r="H980" s="12">
        <f t="shared" si="356"/>
        <v>31.918960244648314</v>
      </c>
      <c r="I980" s="16">
        <v>10.898203592814371</v>
      </c>
      <c r="J980" s="13">
        <f t="shared" si="347"/>
        <v>0</v>
      </c>
      <c r="K980" s="32">
        <f t="shared" si="348"/>
        <v>367.03296703296706</v>
      </c>
      <c r="L980" s="70">
        <f t="shared" si="354"/>
        <v>32.747252747252752</v>
      </c>
      <c r="M980" s="14">
        <v>2.3652694610778444</v>
      </c>
      <c r="N980" s="15">
        <f t="shared" si="349"/>
        <v>0</v>
      </c>
      <c r="O980" s="151">
        <f t="shared" si="350"/>
        <v>591.89873417721515</v>
      </c>
      <c r="P980" s="143">
        <f t="shared" si="351"/>
        <v>150.8860759493671</v>
      </c>
      <c r="Q980" s="11">
        <f t="shared" si="352"/>
        <v>156.64670658682635</v>
      </c>
      <c r="R980" s="12">
        <f t="shared" si="353"/>
        <v>0</v>
      </c>
    </row>
    <row r="981" spans="1:18" ht="14.25" customHeight="1" x14ac:dyDescent="0.25">
      <c r="A981" s="172" t="s">
        <v>707</v>
      </c>
      <c r="B981" s="71" t="s">
        <v>900</v>
      </c>
      <c r="C981" s="120"/>
      <c r="D981" s="11">
        <v>255.5256064690027</v>
      </c>
      <c r="E981" s="226">
        <f t="shared" si="345"/>
        <v>0</v>
      </c>
      <c r="F981" s="227">
        <f t="shared" si="346"/>
        <v>78.270042194092824</v>
      </c>
      <c r="G981" s="226">
        <f t="shared" si="355"/>
        <v>100.10793308148949</v>
      </c>
      <c r="H981" s="12">
        <f t="shared" si="356"/>
        <v>50.053966540744746</v>
      </c>
      <c r="I981" s="16">
        <v>13.935309973045824</v>
      </c>
      <c r="J981" s="13">
        <f t="shared" si="347"/>
        <v>0</v>
      </c>
      <c r="K981" s="32">
        <f t="shared" si="348"/>
        <v>287.04061895551251</v>
      </c>
      <c r="L981" s="70">
        <f t="shared" si="354"/>
        <v>18.336557059961315</v>
      </c>
      <c r="M981" s="14">
        <v>0.80862533692722371</v>
      </c>
      <c r="N981" s="15">
        <f t="shared" si="349"/>
        <v>0</v>
      </c>
      <c r="O981" s="151">
        <f t="shared" si="350"/>
        <v>1731.3333333333333</v>
      </c>
      <c r="P981" s="143">
        <f t="shared" si="351"/>
        <v>316</v>
      </c>
      <c r="Q981" s="11">
        <f t="shared" si="352"/>
        <v>99.892183288409697</v>
      </c>
      <c r="R981" s="12">
        <f t="shared" si="353"/>
        <v>0</v>
      </c>
    </row>
    <row r="982" spans="1:18" ht="14.25" customHeight="1" x14ac:dyDescent="0.25">
      <c r="A982" s="172" t="s">
        <v>747</v>
      </c>
      <c r="B982" s="71" t="s">
        <v>900</v>
      </c>
      <c r="C982" s="120"/>
      <c r="D982" s="11">
        <v>189.13043478260869</v>
      </c>
      <c r="E982" s="226">
        <f t="shared" si="345"/>
        <v>0</v>
      </c>
      <c r="F982" s="227">
        <f t="shared" si="346"/>
        <v>105.74712643678161</v>
      </c>
      <c r="G982" s="226">
        <f t="shared" si="355"/>
        <v>155.93220338983053</v>
      </c>
      <c r="H982" s="12">
        <f t="shared" si="356"/>
        <v>77.966101694915267</v>
      </c>
      <c r="I982" s="16">
        <v>15.217391304347826</v>
      </c>
      <c r="J982" s="13">
        <f t="shared" si="347"/>
        <v>0</v>
      </c>
      <c r="K982" s="32">
        <f t="shared" si="348"/>
        <v>262.85714285714283</v>
      </c>
      <c r="L982" s="70">
        <f t="shared" si="354"/>
        <v>12.428571428571429</v>
      </c>
      <c r="M982" s="14">
        <v>0.61956521739130421</v>
      </c>
      <c r="N982" s="15">
        <f t="shared" si="349"/>
        <v>0</v>
      </c>
      <c r="O982" s="151">
        <f t="shared" si="350"/>
        <v>2259.6491228070181</v>
      </c>
      <c r="P982" s="143">
        <f t="shared" si="351"/>
        <v>305.26315789473688</v>
      </c>
      <c r="Q982" s="11">
        <f t="shared" si="352"/>
        <v>64.130434782608688</v>
      </c>
      <c r="R982" s="12">
        <f t="shared" si="353"/>
        <v>0</v>
      </c>
    </row>
    <row r="983" spans="1:18" ht="14.25" customHeight="1" x14ac:dyDescent="0.25">
      <c r="A983" s="172" t="s">
        <v>758</v>
      </c>
      <c r="B983" s="71" t="s">
        <v>900</v>
      </c>
      <c r="C983" s="120"/>
      <c r="D983" s="11">
        <v>166.66666666666666</v>
      </c>
      <c r="E983" s="226">
        <f t="shared" si="345"/>
        <v>0</v>
      </c>
      <c r="F983" s="227">
        <f t="shared" si="346"/>
        <v>120.00000000000001</v>
      </c>
      <c r="G983" s="226">
        <f t="shared" si="355"/>
        <v>150.83798882681566</v>
      </c>
      <c r="H983" s="12">
        <f t="shared" si="356"/>
        <v>75.41899441340783</v>
      </c>
      <c r="I983" s="16">
        <v>8.5185185185185173</v>
      </c>
      <c r="J983" s="13">
        <f t="shared" si="347"/>
        <v>0</v>
      </c>
      <c r="K983" s="32">
        <f t="shared" si="348"/>
        <v>469.56521739130437</v>
      </c>
      <c r="L983" s="70">
        <f t="shared" si="354"/>
        <v>19.565217391304351</v>
      </c>
      <c r="M983" s="14">
        <v>1.0185185185185186</v>
      </c>
      <c r="N983" s="15">
        <f t="shared" si="349"/>
        <v>0</v>
      </c>
      <c r="O983" s="151">
        <f t="shared" si="350"/>
        <v>1374.5454545454545</v>
      </c>
      <c r="P983" s="143">
        <f t="shared" si="351"/>
        <v>163.63636363636363</v>
      </c>
      <c r="Q983" s="11">
        <f t="shared" si="352"/>
        <v>66.296296296296291</v>
      </c>
      <c r="R983" s="12">
        <f t="shared" si="353"/>
        <v>0</v>
      </c>
    </row>
    <row r="984" spans="1:18" s="9" customFormat="1" ht="14.25" customHeight="1" x14ac:dyDescent="0.25">
      <c r="A984" s="172" t="s">
        <v>809</v>
      </c>
      <c r="B984" s="71" t="s">
        <v>900</v>
      </c>
      <c r="C984" s="120"/>
      <c r="D984" s="11">
        <v>111.72413793103449</v>
      </c>
      <c r="E984" s="226">
        <f t="shared" si="345"/>
        <v>0</v>
      </c>
      <c r="F984" s="227">
        <f t="shared" si="346"/>
        <v>179.01234567901236</v>
      </c>
      <c r="G984" s="226">
        <f t="shared" si="355"/>
        <v>192.81914893617019</v>
      </c>
      <c r="H984" s="12">
        <f t="shared" si="356"/>
        <v>96.409574468085097</v>
      </c>
      <c r="I984" s="16">
        <v>2</v>
      </c>
      <c r="J984" s="13">
        <f t="shared" si="347"/>
        <v>0</v>
      </c>
      <c r="K984" s="32">
        <f t="shared" si="348"/>
        <v>2000</v>
      </c>
      <c r="L984" s="70">
        <f t="shared" si="354"/>
        <v>55.862068965517246</v>
      </c>
      <c r="M984" s="14">
        <v>1.7241379310344829</v>
      </c>
      <c r="N984" s="15">
        <f t="shared" si="349"/>
        <v>0</v>
      </c>
      <c r="O984" s="151">
        <f t="shared" si="350"/>
        <v>811.99999999999989</v>
      </c>
      <c r="P984" s="143">
        <f t="shared" si="351"/>
        <v>64.8</v>
      </c>
      <c r="Q984" s="11">
        <f t="shared" si="352"/>
        <v>51.862068965517246</v>
      </c>
      <c r="R984" s="12">
        <f t="shared" si="353"/>
        <v>0</v>
      </c>
    </row>
    <row r="985" spans="1:18" ht="14.25" customHeight="1" x14ac:dyDescent="0.25">
      <c r="A985" s="172" t="s">
        <v>823</v>
      </c>
      <c r="B985" s="71" t="s">
        <v>900</v>
      </c>
      <c r="C985" s="120"/>
      <c r="D985" s="11">
        <v>99.555555555555557</v>
      </c>
      <c r="E985" s="226">
        <f t="shared" si="345"/>
        <v>0</v>
      </c>
      <c r="F985" s="227">
        <f t="shared" si="346"/>
        <v>200.89285714285711</v>
      </c>
      <c r="G985" s="226">
        <f t="shared" si="355"/>
        <v>273.72262773722633</v>
      </c>
      <c r="H985" s="12">
        <f t="shared" si="356"/>
        <v>136.86131386861317</v>
      </c>
      <c r="I985" s="16">
        <v>6.6222222222222227</v>
      </c>
      <c r="J985" s="13">
        <f t="shared" si="347"/>
        <v>0</v>
      </c>
      <c r="K985" s="32">
        <f t="shared" si="348"/>
        <v>604.02684563758385</v>
      </c>
      <c r="L985" s="70">
        <f t="shared" si="354"/>
        <v>15.033557046979865</v>
      </c>
      <c r="M985" s="14">
        <v>3.4666666666666668</v>
      </c>
      <c r="N985" s="15">
        <f t="shared" si="349"/>
        <v>0</v>
      </c>
      <c r="O985" s="151">
        <f t="shared" si="350"/>
        <v>403.84615384615381</v>
      </c>
      <c r="P985" s="143">
        <f t="shared" si="351"/>
        <v>28.717948717948719</v>
      </c>
      <c r="Q985" s="11">
        <f t="shared" si="352"/>
        <v>36.533333333333331</v>
      </c>
      <c r="R985" s="12">
        <f t="shared" si="353"/>
        <v>0</v>
      </c>
    </row>
    <row r="986" spans="1:18" s="9" customFormat="1" ht="14.25" customHeight="1" x14ac:dyDescent="0.25">
      <c r="A986" s="172" t="s">
        <v>711</v>
      </c>
      <c r="B986" s="71" t="s">
        <v>900</v>
      </c>
      <c r="C986" s="120"/>
      <c r="D986" s="11">
        <v>251.83486238532109</v>
      </c>
      <c r="E986" s="226">
        <f t="shared" si="345"/>
        <v>0</v>
      </c>
      <c r="F986" s="227">
        <f t="shared" si="346"/>
        <v>79.417122040072869</v>
      </c>
      <c r="G986" s="226">
        <f t="shared" si="355"/>
        <v>96.931969764339712</v>
      </c>
      <c r="H986" s="12">
        <f t="shared" si="356"/>
        <v>48.465984882169856</v>
      </c>
      <c r="I986" s="16">
        <v>11.376146788990825</v>
      </c>
      <c r="J986" s="13">
        <f t="shared" si="347"/>
        <v>0</v>
      </c>
      <c r="K986" s="32">
        <f t="shared" si="348"/>
        <v>351.61290322580652</v>
      </c>
      <c r="L986" s="70">
        <f t="shared" si="354"/>
        <v>22.137096774193548</v>
      </c>
      <c r="M986" s="14">
        <v>1.3761467889908257</v>
      </c>
      <c r="N986" s="15">
        <f t="shared" si="349"/>
        <v>0</v>
      </c>
      <c r="O986" s="151">
        <f t="shared" si="350"/>
        <v>1017.3333333333334</v>
      </c>
      <c r="P986" s="143">
        <f t="shared" si="351"/>
        <v>183</v>
      </c>
      <c r="Q986" s="11">
        <f t="shared" si="352"/>
        <v>103.1651376146789</v>
      </c>
      <c r="R986" s="12">
        <f t="shared" si="353"/>
        <v>0</v>
      </c>
    </row>
    <row r="987" spans="1:18" s="9" customFormat="1" ht="14.25" customHeight="1" x14ac:dyDescent="0.25">
      <c r="A987" s="172" t="s">
        <v>1145</v>
      </c>
      <c r="B987" s="71" t="s">
        <v>900</v>
      </c>
      <c r="C987" s="120"/>
      <c r="D987" s="11">
        <v>258.53658536585368</v>
      </c>
      <c r="E987" s="226">
        <f t="shared" si="345"/>
        <v>0</v>
      </c>
      <c r="F987" s="227">
        <f t="shared" si="346"/>
        <v>77.35849056603773</v>
      </c>
      <c r="G987" s="226">
        <f t="shared" si="355"/>
        <v>94.907407407407391</v>
      </c>
      <c r="H987" s="12">
        <f t="shared" si="356"/>
        <v>47.453703703703695</v>
      </c>
      <c r="I987" s="16">
        <v>11.951219512195124</v>
      </c>
      <c r="J987" s="13">
        <f t="shared" si="347"/>
        <v>0</v>
      </c>
      <c r="K987" s="32">
        <f t="shared" si="348"/>
        <v>334.69387755102036</v>
      </c>
      <c r="L987" s="70">
        <f t="shared" si="354"/>
        <v>21.632653061224488</v>
      </c>
      <c r="M987" s="14">
        <v>1.4146341463414636</v>
      </c>
      <c r="N987" s="15">
        <f t="shared" si="349"/>
        <v>0</v>
      </c>
      <c r="O987" s="151">
        <f t="shared" si="350"/>
        <v>989.65517241379303</v>
      </c>
      <c r="P987" s="143">
        <f t="shared" si="351"/>
        <v>182.75862068965517</v>
      </c>
      <c r="Q987" s="11">
        <f t="shared" si="352"/>
        <v>105.36585365853659</v>
      </c>
      <c r="R987" s="12">
        <f t="shared" si="353"/>
        <v>0</v>
      </c>
    </row>
    <row r="988" spans="1:18" s="9" customFormat="1" ht="14.25" customHeight="1" x14ac:dyDescent="0.25">
      <c r="A988" s="172" t="s">
        <v>697</v>
      </c>
      <c r="B988" s="71" t="s">
        <v>900</v>
      </c>
      <c r="C988" s="120"/>
      <c r="D988" s="11">
        <v>278.39999999999998</v>
      </c>
      <c r="E988" s="226">
        <f t="shared" si="345"/>
        <v>0</v>
      </c>
      <c r="F988" s="227">
        <f t="shared" si="346"/>
        <v>71.839080459770116</v>
      </c>
      <c r="G988" s="226">
        <f t="shared" si="355"/>
        <v>84.688346883468853</v>
      </c>
      <c r="H988" s="12">
        <f t="shared" si="356"/>
        <v>42.344173441734426</v>
      </c>
      <c r="I988" s="16">
        <v>10.559999999999999</v>
      </c>
      <c r="J988" s="13">
        <f t="shared" si="347"/>
        <v>0</v>
      </c>
      <c r="K988" s="32">
        <f t="shared" si="348"/>
        <v>378.78787878787887</v>
      </c>
      <c r="L988" s="70">
        <f t="shared" ref="L988:L1006" si="357">IF(OR(D988=0,I988=0,A988="",K988=""),"",IF((D988/I988)&gt;99.9,"",(D988/I988)))</f>
        <v>26.363636363636363</v>
      </c>
      <c r="M988" s="14">
        <v>0</v>
      </c>
      <c r="N988" s="15">
        <f t="shared" si="349"/>
        <v>0</v>
      </c>
      <c r="O988" s="151" t="str">
        <f t="shared" si="350"/>
        <v/>
      </c>
      <c r="P988" s="143" t="str">
        <f t="shared" si="351"/>
        <v/>
      </c>
      <c r="Q988" s="11">
        <f t="shared" si="352"/>
        <v>118.07999999999998</v>
      </c>
      <c r="R988" s="12">
        <f t="shared" si="353"/>
        <v>0</v>
      </c>
    </row>
    <row r="989" spans="1:18" s="9" customFormat="1" ht="14.25" customHeight="1" x14ac:dyDescent="0.25">
      <c r="A989" s="172" t="s">
        <v>687</v>
      </c>
      <c r="B989" s="71" t="s">
        <v>900</v>
      </c>
      <c r="C989" s="120"/>
      <c r="D989" s="11">
        <v>339.59183673469386</v>
      </c>
      <c r="E989" s="226">
        <f t="shared" si="345"/>
        <v>0</v>
      </c>
      <c r="F989" s="227">
        <f t="shared" si="346"/>
        <v>58.894230769230774</v>
      </c>
      <c r="G989" s="226">
        <f t="shared" si="355"/>
        <v>62.214321990858302</v>
      </c>
      <c r="H989" s="12">
        <f t="shared" si="356"/>
        <v>31.107160995429151</v>
      </c>
      <c r="I989" s="16">
        <v>4.5306122448979584</v>
      </c>
      <c r="J989" s="13">
        <f t="shared" si="347"/>
        <v>0</v>
      </c>
      <c r="K989" s="32">
        <f t="shared" si="348"/>
        <v>882.88288288288311</v>
      </c>
      <c r="L989" s="70">
        <f t="shared" si="357"/>
        <v>74.954954954954957</v>
      </c>
      <c r="M989" s="14">
        <v>0.8571428571428571</v>
      </c>
      <c r="N989" s="15">
        <f t="shared" si="349"/>
        <v>0</v>
      </c>
      <c r="O989" s="151">
        <f t="shared" si="350"/>
        <v>1633.3333333333335</v>
      </c>
      <c r="P989" s="143">
        <f t="shared" si="351"/>
        <v>396.1904761904762</v>
      </c>
      <c r="Q989" s="11">
        <f t="shared" si="352"/>
        <v>160.73469387755102</v>
      </c>
      <c r="R989" s="12">
        <f t="shared" si="353"/>
        <v>0</v>
      </c>
    </row>
    <row r="990" spans="1:18" s="9" customFormat="1" ht="14.25" customHeight="1" x14ac:dyDescent="0.25">
      <c r="A990" s="172" t="s">
        <v>771</v>
      </c>
      <c r="B990" s="71" t="s">
        <v>900</v>
      </c>
      <c r="C990" s="120"/>
      <c r="D990" s="11">
        <v>152.94117647058823</v>
      </c>
      <c r="E990" s="226">
        <f t="shared" si="345"/>
        <v>0</v>
      </c>
      <c r="F990" s="227">
        <f t="shared" si="346"/>
        <v>130.76923076923077</v>
      </c>
      <c r="G990" s="226">
        <f t="shared" si="355"/>
        <v>191.87358916478556</v>
      </c>
      <c r="H990" s="12">
        <f t="shared" si="356"/>
        <v>95.936794582392778</v>
      </c>
      <c r="I990" s="16">
        <v>12.176470588235293</v>
      </c>
      <c r="J990" s="13">
        <f t="shared" si="347"/>
        <v>0</v>
      </c>
      <c r="K990" s="32">
        <f t="shared" si="348"/>
        <v>328.50241545893721</v>
      </c>
      <c r="L990" s="70">
        <f t="shared" si="357"/>
        <v>12.560386473429952</v>
      </c>
      <c r="M990" s="14">
        <v>0.35294117647058826</v>
      </c>
      <c r="N990" s="15">
        <f t="shared" si="349"/>
        <v>0</v>
      </c>
      <c r="O990" s="151">
        <f t="shared" si="350"/>
        <v>3966.6666666666665</v>
      </c>
      <c r="P990" s="143">
        <f t="shared" si="351"/>
        <v>433.33333333333331</v>
      </c>
      <c r="Q990" s="11">
        <f t="shared" si="352"/>
        <v>52.117647058823529</v>
      </c>
      <c r="R990" s="12">
        <f t="shared" si="353"/>
        <v>0</v>
      </c>
    </row>
    <row r="991" spans="1:18" s="9" customFormat="1" ht="14.25" customHeight="1" x14ac:dyDescent="0.25">
      <c r="A991" s="172" t="s">
        <v>1146</v>
      </c>
      <c r="B991" s="71" t="s">
        <v>900</v>
      </c>
      <c r="C991" s="120"/>
      <c r="D991" s="11">
        <v>223.35329341317367</v>
      </c>
      <c r="E991" s="226">
        <f t="shared" si="345"/>
        <v>0</v>
      </c>
      <c r="F991" s="227">
        <f t="shared" si="346"/>
        <v>89.544235924932963</v>
      </c>
      <c r="G991" s="226">
        <f t="shared" si="355"/>
        <v>121.80889861415022</v>
      </c>
      <c r="H991" s="12">
        <f t="shared" si="356"/>
        <v>60.904449307075112</v>
      </c>
      <c r="I991" s="16">
        <v>14.790419161676647</v>
      </c>
      <c r="J991" s="13">
        <f t="shared" si="347"/>
        <v>0</v>
      </c>
      <c r="K991" s="32">
        <f t="shared" si="348"/>
        <v>270.44534412955466</v>
      </c>
      <c r="L991" s="70">
        <f t="shared" si="357"/>
        <v>15.101214574898787</v>
      </c>
      <c r="M991" s="14">
        <v>9.580838323353294E-2</v>
      </c>
      <c r="N991" s="15">
        <f t="shared" si="349"/>
        <v>0</v>
      </c>
      <c r="O991" s="151" t="str">
        <f t="shared" si="350"/>
        <v/>
      </c>
      <c r="P991" s="143" t="str">
        <f t="shared" si="351"/>
        <v/>
      </c>
      <c r="Q991" s="11">
        <f t="shared" si="352"/>
        <v>82.095808383233546</v>
      </c>
      <c r="R991" s="12">
        <f t="shared" si="353"/>
        <v>0</v>
      </c>
    </row>
    <row r="992" spans="1:18" s="9" customFormat="1" ht="14.25" customHeight="1" x14ac:dyDescent="0.25">
      <c r="A992" s="172" t="s">
        <v>798</v>
      </c>
      <c r="B992" s="71" t="s">
        <v>900</v>
      </c>
      <c r="C992" s="120"/>
      <c r="D992" s="11">
        <f>128.535353535354</f>
        <v>128.53535353535401</v>
      </c>
      <c r="E992" s="226">
        <f t="shared" si="345"/>
        <v>0</v>
      </c>
      <c r="F992" s="227">
        <f t="shared" si="346"/>
        <v>155.59921414538255</v>
      </c>
      <c r="G992" s="226">
        <f t="shared" si="355"/>
        <v>196.91695673794041</v>
      </c>
      <c r="H992" s="12">
        <f t="shared" si="356"/>
        <v>98.458478368970205</v>
      </c>
      <c r="I992" s="16">
        <v>6.7424242424242422</v>
      </c>
      <c r="J992" s="13">
        <f t="shared" si="347"/>
        <v>0</v>
      </c>
      <c r="K992" s="32">
        <f t="shared" si="348"/>
        <v>593.25842696629218</v>
      </c>
      <c r="L992" s="70">
        <f t="shared" si="357"/>
        <v>19.06367041198509</v>
      </c>
      <c r="M992" s="14">
        <v>6.1868686868686869</v>
      </c>
      <c r="N992" s="15">
        <f t="shared" si="349"/>
        <v>0</v>
      </c>
      <c r="O992" s="151">
        <f t="shared" si="350"/>
        <v>226.28571428571428</v>
      </c>
      <c r="P992" s="143">
        <f t="shared" si="351"/>
        <v>20.775510204081709</v>
      </c>
      <c r="Q992" s="11">
        <f t="shared" si="352"/>
        <v>50.782828282828518</v>
      </c>
      <c r="R992" s="12">
        <f t="shared" si="353"/>
        <v>0</v>
      </c>
    </row>
    <row r="993" spans="1:18" s="9" customFormat="1" ht="14.25" customHeight="1" x14ac:dyDescent="0.25">
      <c r="A993" s="172" t="s">
        <v>804</v>
      </c>
      <c r="B993" s="71" t="s">
        <v>900</v>
      </c>
      <c r="C993" s="120"/>
      <c r="D993" s="11">
        <f>120.833333333333</f>
        <v>120.833333333333</v>
      </c>
      <c r="E993" s="226">
        <f t="shared" si="345"/>
        <v>0</v>
      </c>
      <c r="F993" s="227">
        <f t="shared" si="346"/>
        <v>165.5172413793108</v>
      </c>
      <c r="G993" s="226">
        <f t="shared" si="355"/>
        <v>216.51630811936232</v>
      </c>
      <c r="H993" s="12">
        <f t="shared" si="356"/>
        <v>108.25815405968116</v>
      </c>
      <c r="I993" s="16">
        <v>7.115384615384615</v>
      </c>
      <c r="J993" s="13">
        <f t="shared" si="347"/>
        <v>0</v>
      </c>
      <c r="K993" s="32">
        <f t="shared" si="348"/>
        <v>562.16216216216219</v>
      </c>
      <c r="L993" s="70">
        <f t="shared" si="357"/>
        <v>16.981981981981935</v>
      </c>
      <c r="M993" s="14">
        <v>6.4743589743589736</v>
      </c>
      <c r="N993" s="15">
        <f t="shared" si="349"/>
        <v>0</v>
      </c>
      <c r="O993" s="151">
        <f t="shared" si="350"/>
        <v>216.23762376237624</v>
      </c>
      <c r="P993" s="143">
        <f t="shared" si="351"/>
        <v>18.663366336633615</v>
      </c>
      <c r="Q993" s="11">
        <f t="shared" si="352"/>
        <v>46.185897435897274</v>
      </c>
      <c r="R993" s="12">
        <f t="shared" si="353"/>
        <v>0</v>
      </c>
    </row>
    <row r="994" spans="1:18" s="9" customFormat="1" ht="14.25" customHeight="1" x14ac:dyDescent="0.25">
      <c r="A994" s="172" t="s">
        <v>815</v>
      </c>
      <c r="B994" s="71" t="s">
        <v>900</v>
      </c>
      <c r="C994" s="120"/>
      <c r="D994" s="11">
        <f>106.13810741688</f>
        <v>106.13810741688</v>
      </c>
      <c r="E994" s="226">
        <f t="shared" si="345"/>
        <v>0</v>
      </c>
      <c r="F994" s="227">
        <f t="shared" si="346"/>
        <v>188.43373493975866</v>
      </c>
      <c r="G994" s="226">
        <f t="shared" si="355"/>
        <v>248.25396825396763</v>
      </c>
      <c r="H994" s="12">
        <f t="shared" si="356"/>
        <v>124.12698412698381</v>
      </c>
      <c r="I994" s="16">
        <v>6.3938618925831197</v>
      </c>
      <c r="J994" s="13">
        <f t="shared" si="347"/>
        <v>0</v>
      </c>
      <c r="K994" s="32">
        <f t="shared" si="348"/>
        <v>625.6</v>
      </c>
      <c r="L994" s="70">
        <f t="shared" si="357"/>
        <v>16.600000000000033</v>
      </c>
      <c r="M994" s="14">
        <v>6.0613810741687972</v>
      </c>
      <c r="N994" s="15">
        <f t="shared" si="349"/>
        <v>0</v>
      </c>
      <c r="O994" s="151">
        <f t="shared" si="350"/>
        <v>230.9704641350211</v>
      </c>
      <c r="P994" s="143">
        <f t="shared" si="351"/>
        <v>17.510548523206786</v>
      </c>
      <c r="Q994" s="11">
        <f t="shared" si="352"/>
        <v>40.281329923273759</v>
      </c>
      <c r="R994" s="12">
        <f t="shared" si="353"/>
        <v>0</v>
      </c>
    </row>
    <row r="995" spans="1:18" s="9" customFormat="1" ht="14.25" customHeight="1" x14ac:dyDescent="0.25">
      <c r="A995" s="172" t="s">
        <v>768</v>
      </c>
      <c r="B995" s="71" t="s">
        <v>900</v>
      </c>
      <c r="C995" s="120"/>
      <c r="D995" s="11">
        <f>157.831325301205</f>
        <v>157.831325301205</v>
      </c>
      <c r="E995" s="226">
        <f t="shared" si="345"/>
        <v>0</v>
      </c>
      <c r="F995" s="227">
        <f t="shared" si="346"/>
        <v>126.71755725190825</v>
      </c>
      <c r="G995" s="226">
        <f t="shared" si="355"/>
        <v>166.59975913287812</v>
      </c>
      <c r="H995" s="12">
        <f t="shared" si="356"/>
        <v>83.29987956643906</v>
      </c>
      <c r="I995" s="16">
        <v>9.4457831325301207</v>
      </c>
      <c r="J995" s="13">
        <f t="shared" si="347"/>
        <v>0</v>
      </c>
      <c r="K995" s="32">
        <f t="shared" si="348"/>
        <v>423.46938775510205</v>
      </c>
      <c r="L995" s="70">
        <f t="shared" si="357"/>
        <v>16.709183673469408</v>
      </c>
      <c r="M995" s="14">
        <v>6.4096385542168672</v>
      </c>
      <c r="N995" s="15">
        <f t="shared" si="349"/>
        <v>0</v>
      </c>
      <c r="O995" s="151">
        <f t="shared" si="350"/>
        <v>218.42105263157893</v>
      </c>
      <c r="P995" s="143">
        <f t="shared" si="351"/>
        <v>24.624060150375968</v>
      </c>
      <c r="Q995" s="11">
        <f t="shared" si="352"/>
        <v>60.024096385542258</v>
      </c>
      <c r="R995" s="12">
        <f t="shared" si="353"/>
        <v>0</v>
      </c>
    </row>
    <row r="996" spans="1:18" ht="14.25" customHeight="1" x14ac:dyDescent="0.25">
      <c r="A996" s="172" t="s">
        <v>806</v>
      </c>
      <c r="B996" s="71" t="s">
        <v>900</v>
      </c>
      <c r="C996" s="120"/>
      <c r="D996" s="11">
        <f>113.364055299539</f>
        <v>113.364055299539</v>
      </c>
      <c r="E996" s="226">
        <f t="shared" si="345"/>
        <v>0</v>
      </c>
      <c r="F996" s="227">
        <f t="shared" si="346"/>
        <v>176.42276422764255</v>
      </c>
      <c r="G996" s="226">
        <f t="shared" si="355"/>
        <v>207.85440613026859</v>
      </c>
      <c r="H996" s="12">
        <f t="shared" si="356"/>
        <v>103.92720306513429</v>
      </c>
      <c r="I996" s="16">
        <v>4.2857142857142865</v>
      </c>
      <c r="J996" s="13">
        <f t="shared" si="347"/>
        <v>0</v>
      </c>
      <c r="K996" s="32">
        <f t="shared" si="348"/>
        <v>933.33333333333326</v>
      </c>
      <c r="L996" s="70">
        <f t="shared" si="357"/>
        <v>26.451612903225762</v>
      </c>
      <c r="M996" s="14">
        <v>1.889400921658986</v>
      </c>
      <c r="N996" s="15">
        <f t="shared" si="349"/>
        <v>0</v>
      </c>
      <c r="O996" s="151">
        <f t="shared" si="350"/>
        <v>740.97560975609758</v>
      </c>
      <c r="P996" s="143">
        <f t="shared" si="351"/>
        <v>59.999999999999915</v>
      </c>
      <c r="Q996" s="11">
        <f t="shared" si="352"/>
        <v>48.110599078340925</v>
      </c>
      <c r="R996" s="12">
        <f t="shared" si="353"/>
        <v>0</v>
      </c>
    </row>
    <row r="997" spans="1:18" ht="14.25" customHeight="1" x14ac:dyDescent="0.25">
      <c r="A997" s="172" t="s">
        <v>862</v>
      </c>
      <c r="B997" s="71" t="s">
        <v>900</v>
      </c>
      <c r="C997" s="120"/>
      <c r="D997" s="11">
        <f>51.7073170731707</f>
        <v>51.707317073170699</v>
      </c>
      <c r="E997" s="226">
        <f t="shared" si="345"/>
        <v>0</v>
      </c>
      <c r="F997" s="227">
        <f t="shared" si="346"/>
        <v>386.79245283018895</v>
      </c>
      <c r="G997" s="226">
        <f t="shared" si="355"/>
        <v>445.65217391304384</v>
      </c>
      <c r="H997" s="12">
        <f t="shared" si="356"/>
        <v>222.82608695652192</v>
      </c>
      <c r="I997" s="16">
        <v>1.7073170731707319</v>
      </c>
      <c r="J997" s="13">
        <f t="shared" si="347"/>
        <v>0</v>
      </c>
      <c r="K997" s="32">
        <f t="shared" si="348"/>
        <v>2342.8571428571427</v>
      </c>
      <c r="L997" s="70">
        <f t="shared" si="357"/>
        <v>30.285714285714263</v>
      </c>
      <c r="M997" s="14">
        <v>1.9268292682926831</v>
      </c>
      <c r="N997" s="15">
        <f t="shared" si="349"/>
        <v>0</v>
      </c>
      <c r="O997" s="151">
        <f t="shared" si="350"/>
        <v>726.58227848101262</v>
      </c>
      <c r="P997" s="143">
        <f t="shared" si="351"/>
        <v>26.835443037974663</v>
      </c>
      <c r="Q997" s="11">
        <f t="shared" si="352"/>
        <v>22.439024390243887</v>
      </c>
      <c r="R997" s="12">
        <f t="shared" si="353"/>
        <v>0</v>
      </c>
    </row>
    <row r="998" spans="1:18" ht="14.25" customHeight="1" x14ac:dyDescent="0.25">
      <c r="A998" s="172" t="s">
        <v>710</v>
      </c>
      <c r="B998" s="71" t="s">
        <v>900</v>
      </c>
      <c r="C998" s="120"/>
      <c r="D998" s="11">
        <v>253.5885167464115</v>
      </c>
      <c r="E998" s="226">
        <f t="shared" si="345"/>
        <v>0</v>
      </c>
      <c r="F998" s="227">
        <f t="shared" si="346"/>
        <v>78.867924528301884</v>
      </c>
      <c r="G998" s="226">
        <f t="shared" si="355"/>
        <v>102.15053763440861</v>
      </c>
      <c r="H998" s="12">
        <f t="shared" si="356"/>
        <v>51.075268817204304</v>
      </c>
      <c r="I998" s="16">
        <v>14.44976076555024</v>
      </c>
      <c r="J998" s="13">
        <f t="shared" si="347"/>
        <v>0</v>
      </c>
      <c r="K998" s="32">
        <f t="shared" si="348"/>
        <v>276.82119205298011</v>
      </c>
      <c r="L998" s="70">
        <f t="shared" si="357"/>
        <v>17.549668874172188</v>
      </c>
      <c r="M998" s="14">
        <v>0.76555023923444987</v>
      </c>
      <c r="N998" s="15">
        <f t="shared" si="349"/>
        <v>0</v>
      </c>
      <c r="O998" s="151">
        <f t="shared" si="350"/>
        <v>1828.7499999999998</v>
      </c>
      <c r="P998" s="143">
        <f t="shared" si="351"/>
        <v>331.25</v>
      </c>
      <c r="Q998" s="11">
        <f t="shared" si="352"/>
        <v>97.894736842105274</v>
      </c>
      <c r="R998" s="12">
        <f t="shared" si="353"/>
        <v>0</v>
      </c>
    </row>
    <row r="999" spans="1:18" s="9" customFormat="1" ht="14.25" customHeight="1" x14ac:dyDescent="0.25">
      <c r="A999" s="172" t="s">
        <v>739</v>
      </c>
      <c r="B999" s="71" t="s">
        <v>900</v>
      </c>
      <c r="C999" s="120"/>
      <c r="D999" s="11">
        <v>198.4848484848485</v>
      </c>
      <c r="E999" s="226">
        <f t="shared" si="345"/>
        <v>0</v>
      </c>
      <c r="F999" s="227">
        <f t="shared" si="346"/>
        <v>100.76335877862594</v>
      </c>
      <c r="G999" s="226">
        <f t="shared" si="355"/>
        <v>132.97515110812625</v>
      </c>
      <c r="H999" s="12">
        <f t="shared" si="356"/>
        <v>66.487575554063127</v>
      </c>
      <c r="I999" s="16">
        <v>12.020202020202021</v>
      </c>
      <c r="J999" s="13">
        <f t="shared" si="347"/>
        <v>0</v>
      </c>
      <c r="K999" s="32">
        <f t="shared" si="348"/>
        <v>332.77310924369743</v>
      </c>
      <c r="L999" s="70">
        <f t="shared" si="357"/>
        <v>16.512605042016808</v>
      </c>
      <c r="M999" s="14">
        <v>0.37878787878787878</v>
      </c>
      <c r="N999" s="15">
        <f t="shared" si="349"/>
        <v>0</v>
      </c>
      <c r="O999" s="151">
        <f t="shared" si="350"/>
        <v>3696</v>
      </c>
      <c r="P999" s="143">
        <f t="shared" si="351"/>
        <v>524</v>
      </c>
      <c r="Q999" s="11">
        <f t="shared" si="352"/>
        <v>75.202020202020208</v>
      </c>
      <c r="R999" s="12">
        <f t="shared" si="353"/>
        <v>0</v>
      </c>
    </row>
    <row r="1000" spans="1:18" s="9" customFormat="1" ht="14.25" customHeight="1" x14ac:dyDescent="0.25">
      <c r="A1000" s="172" t="s">
        <v>724</v>
      </c>
      <c r="B1000" s="71" t="s">
        <v>900</v>
      </c>
      <c r="C1000" s="120"/>
      <c r="D1000" s="11">
        <v>222.27722772277227</v>
      </c>
      <c r="E1000" s="226">
        <f t="shared" si="345"/>
        <v>0</v>
      </c>
      <c r="F1000" s="227">
        <f t="shared" si="346"/>
        <v>89.977728285077944</v>
      </c>
      <c r="G1000" s="226">
        <f t="shared" si="355"/>
        <v>115.2310325156874</v>
      </c>
      <c r="H1000" s="12">
        <f t="shared" si="356"/>
        <v>57.615516257843701</v>
      </c>
      <c r="I1000" s="16">
        <v>12.178217821782178</v>
      </c>
      <c r="J1000" s="13">
        <f t="shared" si="347"/>
        <v>0</v>
      </c>
      <c r="K1000" s="32">
        <f t="shared" si="348"/>
        <v>328.45528455284551</v>
      </c>
      <c r="L1000" s="70">
        <f t="shared" si="357"/>
        <v>18.252032520325201</v>
      </c>
      <c r="M1000" s="14">
        <v>0.79207920792079212</v>
      </c>
      <c r="N1000" s="15">
        <f t="shared" si="349"/>
        <v>0</v>
      </c>
      <c r="O1000" s="151">
        <f t="shared" si="350"/>
        <v>1767.5</v>
      </c>
      <c r="P1000" s="143">
        <f t="shared" si="351"/>
        <v>280.625</v>
      </c>
      <c r="Q1000" s="11">
        <f t="shared" si="352"/>
        <v>86.78217821782178</v>
      </c>
      <c r="R1000" s="12">
        <f t="shared" si="353"/>
        <v>0</v>
      </c>
    </row>
    <row r="1001" spans="1:18" ht="14.25" customHeight="1" x14ac:dyDescent="0.25">
      <c r="A1001" s="172" t="s">
        <v>708</v>
      </c>
      <c r="B1001" s="71" t="s">
        <v>900</v>
      </c>
      <c r="C1001" s="120"/>
      <c r="D1001" s="11">
        <v>255.36723163841808</v>
      </c>
      <c r="E1001" s="226">
        <f t="shared" si="345"/>
        <v>0</v>
      </c>
      <c r="F1001" s="227">
        <f t="shared" si="346"/>
        <v>78.318584070796462</v>
      </c>
      <c r="G1001" s="226">
        <f t="shared" si="355"/>
        <v>84.688995215310996</v>
      </c>
      <c r="H1001" s="12">
        <f t="shared" si="356"/>
        <v>42.344497607655498</v>
      </c>
      <c r="I1001" s="16">
        <v>4.8022598870056497</v>
      </c>
      <c r="J1001" s="13">
        <f t="shared" si="347"/>
        <v>0</v>
      </c>
      <c r="K1001" s="32">
        <f t="shared" si="348"/>
        <v>832.94117647058829</v>
      </c>
      <c r="L1001" s="70">
        <f t="shared" si="357"/>
        <v>53.176470588235297</v>
      </c>
      <c r="M1001" s="14">
        <v>1.5254237288135595</v>
      </c>
      <c r="N1001" s="15">
        <f t="shared" si="349"/>
        <v>0</v>
      </c>
      <c r="O1001" s="151">
        <f t="shared" si="350"/>
        <v>917.77777777777771</v>
      </c>
      <c r="P1001" s="143">
        <f t="shared" si="351"/>
        <v>167.40740740740739</v>
      </c>
      <c r="Q1001" s="11">
        <f t="shared" si="352"/>
        <v>118.07909604519774</v>
      </c>
      <c r="R1001" s="12">
        <f t="shared" si="353"/>
        <v>0</v>
      </c>
    </row>
    <row r="1002" spans="1:18" ht="14.25" customHeight="1" x14ac:dyDescent="0.25">
      <c r="A1002" s="172" t="s">
        <v>748</v>
      </c>
      <c r="B1002" s="71" t="s">
        <v>900</v>
      </c>
      <c r="C1002" s="120"/>
      <c r="D1002" s="11">
        <v>185.12396694214877</v>
      </c>
      <c r="E1002" s="226">
        <f t="shared" si="345"/>
        <v>0</v>
      </c>
      <c r="F1002" s="227">
        <f t="shared" si="346"/>
        <v>108.03571428571428</v>
      </c>
      <c r="G1002" s="226">
        <f t="shared" si="355"/>
        <v>138.28571428571428</v>
      </c>
      <c r="H1002" s="12">
        <f t="shared" si="356"/>
        <v>69.142857142857139</v>
      </c>
      <c r="I1002" s="16">
        <v>10.12396694214876</v>
      </c>
      <c r="J1002" s="13">
        <f t="shared" si="347"/>
        <v>0</v>
      </c>
      <c r="K1002" s="32">
        <f t="shared" si="348"/>
        <v>395.10204081632651</v>
      </c>
      <c r="L1002" s="70">
        <f t="shared" si="357"/>
        <v>18.285714285714288</v>
      </c>
      <c r="M1002" s="14">
        <v>0.66115702479338845</v>
      </c>
      <c r="N1002" s="15">
        <f t="shared" si="349"/>
        <v>0</v>
      </c>
      <c r="O1002" s="151">
        <f t="shared" si="350"/>
        <v>2117.5</v>
      </c>
      <c r="P1002" s="143">
        <f t="shared" si="351"/>
        <v>280</v>
      </c>
      <c r="Q1002" s="11">
        <f t="shared" si="352"/>
        <v>72.314049586776861</v>
      </c>
      <c r="R1002" s="12">
        <f t="shared" si="353"/>
        <v>0</v>
      </c>
    </row>
    <row r="1003" spans="1:18" ht="14.25" customHeight="1" x14ac:dyDescent="0.25">
      <c r="A1003" s="172" t="s">
        <v>790</v>
      </c>
      <c r="B1003" s="71" t="s">
        <v>900</v>
      </c>
      <c r="C1003" s="120"/>
      <c r="D1003" s="11">
        <f>134.670487106017</f>
        <v>134.67048710601699</v>
      </c>
      <c r="E1003" s="226">
        <f t="shared" si="345"/>
        <v>0</v>
      </c>
      <c r="F1003" s="227">
        <f t="shared" si="346"/>
        <v>148.51063829787256</v>
      </c>
      <c r="G1003" s="226">
        <f t="shared" si="355"/>
        <v>196.95259593679495</v>
      </c>
      <c r="H1003" s="12">
        <f t="shared" si="356"/>
        <v>98.476297968397475</v>
      </c>
      <c r="I1003" s="16">
        <v>8.2808022922636102</v>
      </c>
      <c r="J1003" s="13">
        <f t="shared" si="347"/>
        <v>0</v>
      </c>
      <c r="K1003" s="32">
        <f t="shared" si="348"/>
        <v>483.04498269896197</v>
      </c>
      <c r="L1003" s="70">
        <f t="shared" si="357"/>
        <v>16.262975778546689</v>
      </c>
      <c r="M1003" s="14">
        <v>4.4412607449856729</v>
      </c>
      <c r="N1003" s="15">
        <f t="shared" si="349"/>
        <v>0</v>
      </c>
      <c r="O1003" s="151">
        <f t="shared" si="350"/>
        <v>315.22580645161298</v>
      </c>
      <c r="P1003" s="143">
        <f t="shared" si="351"/>
        <v>30.322580645161249</v>
      </c>
      <c r="Q1003" s="11">
        <f t="shared" si="352"/>
        <v>50.773638968481279</v>
      </c>
      <c r="R1003" s="12">
        <f t="shared" si="353"/>
        <v>0</v>
      </c>
    </row>
    <row r="1004" spans="1:18" ht="14.25" customHeight="1" x14ac:dyDescent="0.25">
      <c r="A1004" s="172" t="s">
        <v>812</v>
      </c>
      <c r="B1004" s="71" t="s">
        <v>900</v>
      </c>
      <c r="C1004" s="120"/>
      <c r="D1004" s="11">
        <f>108.955223880597</f>
        <v>108.955223880597</v>
      </c>
      <c r="E1004" s="226">
        <f t="shared" si="345"/>
        <v>0</v>
      </c>
      <c r="F1004" s="227">
        <f t="shared" si="346"/>
        <v>183.56164383561645</v>
      </c>
      <c r="G1004" s="226">
        <f t="shared" si="355"/>
        <v>238.43416370106763</v>
      </c>
      <c r="H1004" s="12">
        <f t="shared" si="356"/>
        <v>119.21708185053382</v>
      </c>
      <c r="I1004" s="16">
        <v>6.2686567164179099</v>
      </c>
      <c r="J1004" s="13">
        <f t="shared" si="347"/>
        <v>0</v>
      </c>
      <c r="K1004" s="32">
        <f t="shared" si="348"/>
        <v>638.09523809523819</v>
      </c>
      <c r="L1004" s="70">
        <f t="shared" si="357"/>
        <v>17.38095238095238</v>
      </c>
      <c r="M1004" s="14">
        <v>4.7761194029850742</v>
      </c>
      <c r="N1004" s="15">
        <f t="shared" si="349"/>
        <v>0</v>
      </c>
      <c r="O1004" s="151">
        <f t="shared" si="350"/>
        <v>293.12500000000006</v>
      </c>
      <c r="P1004" s="143">
        <f t="shared" si="351"/>
        <v>22.8125</v>
      </c>
      <c r="Q1004" s="11">
        <f t="shared" si="352"/>
        <v>41.940298507462686</v>
      </c>
      <c r="R1004" s="12">
        <f t="shared" si="353"/>
        <v>0</v>
      </c>
    </row>
    <row r="1005" spans="1:18" ht="14.25" customHeight="1" x14ac:dyDescent="0.25">
      <c r="A1005" s="172" t="s">
        <v>817</v>
      </c>
      <c r="B1005" s="71" t="s">
        <v>900</v>
      </c>
      <c r="C1005" s="120"/>
      <c r="D1005" s="11">
        <v>103.003003003003</v>
      </c>
      <c r="E1005" s="226">
        <f t="shared" si="345"/>
        <v>0</v>
      </c>
      <c r="F1005" s="227">
        <f t="shared" si="346"/>
        <v>194.16909620991254</v>
      </c>
      <c r="G1005" s="226">
        <f t="shared" si="355"/>
        <v>376.27118644067792</v>
      </c>
      <c r="H1005" s="12">
        <f t="shared" si="356"/>
        <v>188.13559322033896</v>
      </c>
      <c r="I1005" s="16">
        <v>12.462462462462462</v>
      </c>
      <c r="J1005" s="13">
        <f t="shared" si="347"/>
        <v>0</v>
      </c>
      <c r="K1005" s="32">
        <f t="shared" si="348"/>
        <v>320.96385542168673</v>
      </c>
      <c r="L1005" s="70">
        <f t="shared" si="357"/>
        <v>8.2650602409638552</v>
      </c>
      <c r="M1005" s="14">
        <v>0.48048048048048048</v>
      </c>
      <c r="N1005" s="15">
        <f t="shared" si="349"/>
        <v>0</v>
      </c>
      <c r="O1005" s="151">
        <f t="shared" si="350"/>
        <v>2913.75</v>
      </c>
      <c r="P1005" s="143">
        <f t="shared" si="351"/>
        <v>214.375</v>
      </c>
      <c r="Q1005" s="11">
        <f t="shared" si="352"/>
        <v>26.576576576576578</v>
      </c>
      <c r="R1005" s="12">
        <f t="shared" si="353"/>
        <v>0</v>
      </c>
    </row>
    <row r="1006" spans="1:18" ht="14.25" customHeight="1" x14ac:dyDescent="0.25">
      <c r="A1006" s="172" t="s">
        <v>783</v>
      </c>
      <c r="B1006" s="71" t="s">
        <v>900</v>
      </c>
      <c r="C1006" s="120"/>
      <c r="D1006" s="11">
        <v>141.96185286103542</v>
      </c>
      <c r="E1006" s="226">
        <f t="shared" si="345"/>
        <v>0</v>
      </c>
      <c r="F1006" s="227">
        <f t="shared" si="346"/>
        <v>140.88291746641076</v>
      </c>
      <c r="G1006" s="226">
        <f t="shared" si="355"/>
        <v>159.3573599652627</v>
      </c>
      <c r="H1006" s="12">
        <f t="shared" si="356"/>
        <v>79.678679982631351</v>
      </c>
      <c r="I1006" s="16">
        <v>4.1144414168937331</v>
      </c>
      <c r="J1006" s="13">
        <f t="shared" si="347"/>
        <v>0</v>
      </c>
      <c r="K1006" s="32">
        <f t="shared" si="348"/>
        <v>972.18543046357604</v>
      </c>
      <c r="L1006" s="70">
        <f t="shared" si="357"/>
        <v>34.503311258278146</v>
      </c>
      <c r="M1006" s="14">
        <v>1.5531335149863761</v>
      </c>
      <c r="N1006" s="15">
        <f t="shared" si="349"/>
        <v>0</v>
      </c>
      <c r="O1006" s="151">
        <f t="shared" si="350"/>
        <v>901.40350877192986</v>
      </c>
      <c r="P1006" s="143">
        <f t="shared" si="351"/>
        <v>91.403508771929822</v>
      </c>
      <c r="Q1006" s="11">
        <f t="shared" si="352"/>
        <v>62.752043596730246</v>
      </c>
      <c r="R1006" s="12">
        <f t="shared" si="353"/>
        <v>0</v>
      </c>
    </row>
    <row r="1007" spans="1:18" ht="14.25" customHeight="1" x14ac:dyDescent="0.25">
      <c r="A1007" s="172" t="s">
        <v>834</v>
      </c>
      <c r="B1007" s="71" t="s">
        <v>900</v>
      </c>
      <c r="C1007" s="120"/>
      <c r="D1007" s="11">
        <v>85.638297872340431</v>
      </c>
      <c r="E1007" s="226">
        <f t="shared" si="345"/>
        <v>0</v>
      </c>
      <c r="F1007" s="227">
        <f t="shared" si="346"/>
        <v>233.54037267080744</v>
      </c>
      <c r="G1007" s="226">
        <f t="shared" si="355"/>
        <v>236.89516129032256</v>
      </c>
      <c r="H1007" s="12">
        <f t="shared" si="356"/>
        <v>118.44758064516128</v>
      </c>
      <c r="I1007" s="16">
        <v>0.30319148936170209</v>
      </c>
      <c r="J1007" s="13">
        <f t="shared" si="347"/>
        <v>0</v>
      </c>
      <c r="K1007" s="32">
        <f t="shared" si="348"/>
        <v>9999</v>
      </c>
      <c r="L1007" s="70">
        <v>99.9</v>
      </c>
      <c r="M1007" s="14">
        <v>1.9148936170212767</v>
      </c>
      <c r="N1007" s="15">
        <f t="shared" si="349"/>
        <v>0</v>
      </c>
      <c r="O1007" s="151">
        <f t="shared" si="350"/>
        <v>731.11111111111109</v>
      </c>
      <c r="P1007" s="143">
        <f t="shared" si="351"/>
        <v>44.722222222222221</v>
      </c>
      <c r="Q1007" s="11">
        <f t="shared" si="352"/>
        <v>42.212765957446813</v>
      </c>
      <c r="R1007" s="12">
        <f t="shared" si="353"/>
        <v>0</v>
      </c>
    </row>
    <row r="1008" spans="1:18" ht="14.25" customHeight="1" x14ac:dyDescent="0.25">
      <c r="A1008" s="172" t="s">
        <v>855</v>
      </c>
      <c r="B1008" s="71" t="s">
        <v>900</v>
      </c>
      <c r="C1008" s="120"/>
      <c r="D1008" s="11">
        <v>63.577586206896555</v>
      </c>
      <c r="E1008" s="226">
        <f t="shared" si="345"/>
        <v>0</v>
      </c>
      <c r="F1008" s="227">
        <f t="shared" si="346"/>
        <v>314.57627118644064</v>
      </c>
      <c r="G1008" s="226">
        <f t="shared" si="355"/>
        <v>400.34512510785152</v>
      </c>
      <c r="H1008" s="12">
        <f t="shared" si="356"/>
        <v>200.17256255392576</v>
      </c>
      <c r="I1008" s="16">
        <v>3.4051724137931036</v>
      </c>
      <c r="J1008" s="13">
        <f t="shared" si="347"/>
        <v>0</v>
      </c>
      <c r="K1008" s="32">
        <f t="shared" si="348"/>
        <v>1174.6835443037974</v>
      </c>
      <c r="L1008" s="70">
        <f>IF(OR(D1008=0,I1008=0,A1008="",K1008=""),"",IF((D1008/I1008)&gt;99.9,"",(D1008/I1008)))</f>
        <v>18.670886075949365</v>
      </c>
      <c r="M1008" s="14">
        <v>1.1206896551724139</v>
      </c>
      <c r="N1008" s="15">
        <f t="shared" si="349"/>
        <v>0</v>
      </c>
      <c r="O1008" s="151">
        <f t="shared" si="350"/>
        <v>1249.2307692307691</v>
      </c>
      <c r="P1008" s="143">
        <f t="shared" si="351"/>
        <v>56.730769230769226</v>
      </c>
      <c r="Q1008" s="11">
        <f t="shared" si="352"/>
        <v>24.978448275862071</v>
      </c>
      <c r="R1008" s="12">
        <f t="shared" si="353"/>
        <v>0</v>
      </c>
    </row>
    <row r="1009" spans="1:18" ht="14.25" customHeight="1" x14ac:dyDescent="0.25">
      <c r="A1009" s="172" t="s">
        <v>682</v>
      </c>
      <c r="B1009" s="71" t="s">
        <v>900</v>
      </c>
      <c r="C1009" s="120"/>
      <c r="D1009" s="11">
        <v>439.77272727272725</v>
      </c>
      <c r="E1009" s="226">
        <f t="shared" si="345"/>
        <v>0</v>
      </c>
      <c r="F1009" s="227">
        <f t="shared" si="346"/>
        <v>45.478036175710592</v>
      </c>
      <c r="G1009" s="226">
        <f t="shared" si="355"/>
        <v>47.008547008547005</v>
      </c>
      <c r="H1009" s="12">
        <f t="shared" si="356"/>
        <v>23.504273504273502</v>
      </c>
      <c r="I1009" s="16">
        <v>3.5795454545454546</v>
      </c>
      <c r="J1009" s="13">
        <f t="shared" si="347"/>
        <v>0</v>
      </c>
      <c r="K1009" s="32">
        <f t="shared" si="348"/>
        <v>1117.4603174603174</v>
      </c>
      <c r="L1009" s="70">
        <v>99.9</v>
      </c>
      <c r="M1009" s="14">
        <v>1.5340909090909092</v>
      </c>
      <c r="N1009" s="15">
        <f t="shared" si="349"/>
        <v>0</v>
      </c>
      <c r="O1009" s="151">
        <f t="shared" si="350"/>
        <v>912.5925925925925</v>
      </c>
      <c r="P1009" s="143">
        <f t="shared" si="351"/>
        <v>286.66666666666663</v>
      </c>
      <c r="Q1009" s="11">
        <f t="shared" si="352"/>
        <v>212.72727272727272</v>
      </c>
      <c r="R1009" s="12">
        <f t="shared" si="353"/>
        <v>0</v>
      </c>
    </row>
    <row r="1010" spans="1:18" ht="14.25" customHeight="1" x14ac:dyDescent="0.25">
      <c r="A1010" s="172" t="s">
        <v>690</v>
      </c>
      <c r="B1010" s="71" t="s">
        <v>900</v>
      </c>
      <c r="C1010" s="120"/>
      <c r="D1010" s="11">
        <v>314.97005988023955</v>
      </c>
      <c r="E1010" s="226">
        <f t="shared" si="345"/>
        <v>0</v>
      </c>
      <c r="F1010" s="227">
        <f t="shared" si="346"/>
        <v>63.49809885931559</v>
      </c>
      <c r="G1010" s="226">
        <f t="shared" si="355"/>
        <v>68.724279835390931</v>
      </c>
      <c r="H1010" s="12">
        <f t="shared" si="356"/>
        <v>34.362139917695465</v>
      </c>
      <c r="I1010" s="16">
        <v>5.9880239520958085</v>
      </c>
      <c r="J1010" s="13">
        <f t="shared" si="347"/>
        <v>0</v>
      </c>
      <c r="K1010" s="32">
        <f t="shared" si="348"/>
        <v>668</v>
      </c>
      <c r="L1010" s="70">
        <f>IF(OR(D1010=0,I1010=0,A1010="",K1010=""),"",IF((D1010/I1010)&gt;99.9,"",(D1010/I1010)))</f>
        <v>52.6</v>
      </c>
      <c r="M1010" s="14">
        <v>1.9161676646706589</v>
      </c>
      <c r="N1010" s="15">
        <f t="shared" si="349"/>
        <v>0</v>
      </c>
      <c r="O1010" s="151">
        <f t="shared" si="350"/>
        <v>730.625</v>
      </c>
      <c r="P1010" s="143">
        <f t="shared" si="351"/>
        <v>164.375</v>
      </c>
      <c r="Q1010" s="11">
        <f t="shared" si="352"/>
        <v>145.50898203592817</v>
      </c>
      <c r="R1010" s="12">
        <f t="shared" si="353"/>
        <v>0</v>
      </c>
    </row>
    <row r="1011" spans="1:18" ht="14.25" customHeight="1" x14ac:dyDescent="0.25">
      <c r="A1011" s="172" t="s">
        <v>675</v>
      </c>
      <c r="B1011" s="71" t="s">
        <v>900</v>
      </c>
      <c r="C1011" s="120"/>
      <c r="D1011" s="11">
        <v>701.65745856353578</v>
      </c>
      <c r="E1011" s="226">
        <f t="shared" si="345"/>
        <v>0</v>
      </c>
      <c r="F1011" s="227">
        <f t="shared" si="346"/>
        <v>28.503937007874018</v>
      </c>
      <c r="G1011" s="226">
        <f t="shared" si="355"/>
        <v>29.099678456591647</v>
      </c>
      <c r="H1011" s="12">
        <f t="shared" si="356"/>
        <v>14.549839228295824</v>
      </c>
      <c r="I1011" s="16">
        <v>3.5911602209944746</v>
      </c>
      <c r="J1011" s="13">
        <f t="shared" si="347"/>
        <v>0</v>
      </c>
      <c r="K1011" s="32">
        <f t="shared" si="348"/>
        <v>1113.846153846154</v>
      </c>
      <c r="L1011" s="70">
        <v>99.9</v>
      </c>
      <c r="M1011" s="14">
        <v>0.41436464088397784</v>
      </c>
      <c r="N1011" s="15">
        <f t="shared" si="349"/>
        <v>0</v>
      </c>
      <c r="O1011" s="151">
        <f t="shared" si="350"/>
        <v>3378.666666666667</v>
      </c>
      <c r="P1011" s="143">
        <f t="shared" si="351"/>
        <v>1693.3333333333333</v>
      </c>
      <c r="Q1011" s="11">
        <f t="shared" si="352"/>
        <v>343.64640883977893</v>
      </c>
      <c r="R1011" s="12">
        <f t="shared" si="353"/>
        <v>0</v>
      </c>
    </row>
    <row r="1012" spans="1:18" ht="14.25" customHeight="1" x14ac:dyDescent="0.25">
      <c r="A1012" s="172" t="s">
        <v>774</v>
      </c>
      <c r="B1012" s="71" t="s">
        <v>900</v>
      </c>
      <c r="C1012" s="120"/>
      <c r="D1012" s="11">
        <v>146.62162162162161</v>
      </c>
      <c r="E1012" s="226">
        <f t="shared" si="345"/>
        <v>0</v>
      </c>
      <c r="F1012" s="227">
        <f t="shared" si="346"/>
        <v>136.40552995391707</v>
      </c>
      <c r="G1012" s="226">
        <f t="shared" si="355"/>
        <v>154.64994775339602</v>
      </c>
      <c r="H1012" s="12">
        <f t="shared" si="356"/>
        <v>77.32497387669801</v>
      </c>
      <c r="I1012" s="16">
        <v>4.3243243243243246</v>
      </c>
      <c r="J1012" s="13">
        <f t="shared" si="347"/>
        <v>0</v>
      </c>
      <c r="K1012" s="32">
        <f t="shared" si="348"/>
        <v>925</v>
      </c>
      <c r="L1012" s="70">
        <f t="shared" ref="L1012:L1031" si="358">IF(OR(D1012=0,I1012=0,A1012="",K1012=""),"",IF((D1012/I1012)&gt;99.9,"",(D1012/I1012)))</f>
        <v>33.906249999999993</v>
      </c>
      <c r="M1012" s="14">
        <v>1.0472972972972974</v>
      </c>
      <c r="N1012" s="15">
        <f t="shared" si="349"/>
        <v>0</v>
      </c>
      <c r="O1012" s="151">
        <f t="shared" si="350"/>
        <v>1336.7741935483871</v>
      </c>
      <c r="P1012" s="143">
        <f t="shared" si="351"/>
        <v>139.99999999999997</v>
      </c>
      <c r="Q1012" s="11">
        <f t="shared" si="352"/>
        <v>64.662162162162161</v>
      </c>
      <c r="R1012" s="12">
        <f t="shared" si="353"/>
        <v>0</v>
      </c>
    </row>
    <row r="1013" spans="1:18" ht="14.25" customHeight="1" x14ac:dyDescent="0.25">
      <c r="A1013" s="172" t="s">
        <v>840</v>
      </c>
      <c r="B1013" s="71" t="s">
        <v>900</v>
      </c>
      <c r="C1013" s="120"/>
      <c r="D1013" s="11">
        <v>81.617647058823522</v>
      </c>
      <c r="E1013" s="226">
        <f t="shared" si="345"/>
        <v>0</v>
      </c>
      <c r="F1013" s="227">
        <f t="shared" si="346"/>
        <v>245.04504504504507</v>
      </c>
      <c r="G1013" s="226">
        <f t="shared" si="355"/>
        <v>314.08775981524252</v>
      </c>
      <c r="H1013" s="12">
        <f t="shared" si="356"/>
        <v>157.04387990762126</v>
      </c>
      <c r="I1013" s="16">
        <v>4.4852941176470589</v>
      </c>
      <c r="J1013" s="13">
        <f t="shared" si="347"/>
        <v>0</v>
      </c>
      <c r="K1013" s="32">
        <f t="shared" si="348"/>
        <v>891.80327868852453</v>
      </c>
      <c r="L1013" s="70">
        <f t="shared" si="358"/>
        <v>18.196721311475407</v>
      </c>
      <c r="M1013" s="14">
        <v>3.3823529411764706</v>
      </c>
      <c r="N1013" s="15">
        <f t="shared" si="349"/>
        <v>0</v>
      </c>
      <c r="O1013" s="151">
        <f t="shared" si="350"/>
        <v>413.91304347826087</v>
      </c>
      <c r="P1013" s="143">
        <f t="shared" si="351"/>
        <v>24.130434782608695</v>
      </c>
      <c r="Q1013" s="11">
        <f t="shared" si="352"/>
        <v>31.838235294117645</v>
      </c>
      <c r="R1013" s="12">
        <f t="shared" si="353"/>
        <v>0</v>
      </c>
    </row>
    <row r="1014" spans="1:18" ht="14.25" customHeight="1" x14ac:dyDescent="0.25">
      <c r="A1014" s="172" t="s">
        <v>765</v>
      </c>
      <c r="B1014" s="71" t="s">
        <v>900</v>
      </c>
      <c r="C1014" s="120"/>
      <c r="D1014" s="11">
        <v>160.71428571428569</v>
      </c>
      <c r="E1014" s="226">
        <f t="shared" si="345"/>
        <v>0</v>
      </c>
      <c r="F1014" s="227">
        <f t="shared" si="346"/>
        <v>124.44444444444447</v>
      </c>
      <c r="G1014" s="226">
        <f t="shared" si="355"/>
        <v>153.72549019607845</v>
      </c>
      <c r="H1014" s="12">
        <f t="shared" si="356"/>
        <v>76.862745098039227</v>
      </c>
      <c r="I1014" s="16">
        <v>7.6530612244897958</v>
      </c>
      <c r="J1014" s="13">
        <f t="shared" si="347"/>
        <v>0</v>
      </c>
      <c r="K1014" s="32">
        <f t="shared" si="348"/>
        <v>522.66666666666663</v>
      </c>
      <c r="L1014" s="70">
        <f t="shared" si="358"/>
        <v>20.999999999999996</v>
      </c>
      <c r="M1014" s="14">
        <v>0</v>
      </c>
      <c r="N1014" s="15">
        <f t="shared" si="349"/>
        <v>0</v>
      </c>
      <c r="O1014" s="151" t="str">
        <f t="shared" si="350"/>
        <v/>
      </c>
      <c r="P1014" s="143" t="str">
        <f t="shared" si="351"/>
        <v/>
      </c>
      <c r="Q1014" s="11">
        <f t="shared" si="352"/>
        <v>65.051020408163254</v>
      </c>
      <c r="R1014" s="12">
        <f t="shared" si="353"/>
        <v>0</v>
      </c>
    </row>
    <row r="1015" spans="1:18" ht="14.25" customHeight="1" x14ac:dyDescent="0.25">
      <c r="A1015" s="172" t="s">
        <v>852</v>
      </c>
      <c r="B1015" s="71" t="s">
        <v>900</v>
      </c>
      <c r="C1015" s="120"/>
      <c r="D1015" s="11">
        <v>66.095890410958901</v>
      </c>
      <c r="E1015" s="226">
        <f t="shared" si="345"/>
        <v>0</v>
      </c>
      <c r="F1015" s="227">
        <f t="shared" si="346"/>
        <v>302.59067357512953</v>
      </c>
      <c r="G1015" s="226">
        <f t="shared" si="355"/>
        <v>656.17977528089909</v>
      </c>
      <c r="H1015" s="12">
        <f t="shared" si="356"/>
        <v>328.08988764044955</v>
      </c>
      <c r="I1015" s="16">
        <v>8.9041095890410968</v>
      </c>
      <c r="J1015" s="13">
        <f t="shared" si="347"/>
        <v>0</v>
      </c>
      <c r="K1015" s="32">
        <f t="shared" si="348"/>
        <v>449.23076923076917</v>
      </c>
      <c r="L1015" s="70">
        <f t="shared" si="358"/>
        <v>7.4230769230769216</v>
      </c>
      <c r="M1015" s="14">
        <v>9.2465753424657543E-2</v>
      </c>
      <c r="N1015" s="15">
        <f t="shared" si="349"/>
        <v>0</v>
      </c>
      <c r="O1015" s="151" t="str">
        <f t="shared" si="350"/>
        <v/>
      </c>
      <c r="P1015" s="143" t="str">
        <f t="shared" si="351"/>
        <v/>
      </c>
      <c r="Q1015" s="11">
        <f t="shared" si="352"/>
        <v>15.239726027397257</v>
      </c>
      <c r="R1015" s="12">
        <f t="shared" si="353"/>
        <v>0</v>
      </c>
    </row>
    <row r="1016" spans="1:18" ht="14.25" customHeight="1" x14ac:dyDescent="0.25">
      <c r="A1016" s="172" t="s">
        <v>744</v>
      </c>
      <c r="B1016" s="71" t="s">
        <v>900</v>
      </c>
      <c r="C1016" s="120"/>
      <c r="D1016" s="11">
        <v>194.20289855072465</v>
      </c>
      <c r="E1016" s="226">
        <f t="shared" si="345"/>
        <v>0</v>
      </c>
      <c r="F1016" s="227">
        <f t="shared" si="346"/>
        <v>102.98507462686565</v>
      </c>
      <c r="G1016" s="226">
        <f t="shared" si="355"/>
        <v>129.86198243412795</v>
      </c>
      <c r="H1016" s="12">
        <f t="shared" si="356"/>
        <v>64.930991217063976</v>
      </c>
      <c r="I1016" s="16">
        <v>10.048309178743963</v>
      </c>
      <c r="J1016" s="13">
        <f t="shared" si="347"/>
        <v>0</v>
      </c>
      <c r="K1016" s="32">
        <f t="shared" si="348"/>
        <v>398.07692307692298</v>
      </c>
      <c r="L1016" s="70">
        <f t="shared" si="358"/>
        <v>19.326923076923073</v>
      </c>
      <c r="M1016" s="14">
        <v>0.46376811594202899</v>
      </c>
      <c r="N1016" s="15">
        <f t="shared" si="349"/>
        <v>0</v>
      </c>
      <c r="O1016" s="151">
        <f t="shared" si="350"/>
        <v>3018.75</v>
      </c>
      <c r="P1016" s="143">
        <f t="shared" si="351"/>
        <v>418.75000000000006</v>
      </c>
      <c r="Q1016" s="11">
        <f t="shared" si="352"/>
        <v>77.004830917874401</v>
      </c>
      <c r="R1016" s="12">
        <f t="shared" si="353"/>
        <v>0</v>
      </c>
    </row>
    <row r="1017" spans="1:18" ht="14.25" customHeight="1" x14ac:dyDescent="0.25">
      <c r="A1017" s="172" t="s">
        <v>825</v>
      </c>
      <c r="B1017" s="71" t="s">
        <v>900</v>
      </c>
      <c r="C1017" s="120"/>
      <c r="D1017" s="11">
        <v>99.029126213592235</v>
      </c>
      <c r="E1017" s="226">
        <f t="shared" si="345"/>
        <v>0</v>
      </c>
      <c r="F1017" s="227">
        <f t="shared" si="346"/>
        <v>201.96078431372547</v>
      </c>
      <c r="G1017" s="226">
        <f t="shared" si="355"/>
        <v>323.89937106918239</v>
      </c>
      <c r="H1017" s="12">
        <f t="shared" si="356"/>
        <v>161.9496855345912</v>
      </c>
      <c r="I1017" s="16">
        <v>9.3203883495145625</v>
      </c>
      <c r="J1017" s="13">
        <f t="shared" si="347"/>
        <v>0</v>
      </c>
      <c r="K1017" s="32">
        <f t="shared" si="348"/>
        <v>429.16666666666669</v>
      </c>
      <c r="L1017" s="70">
        <f t="shared" si="358"/>
        <v>10.625000000000002</v>
      </c>
      <c r="M1017" s="14">
        <v>0.35922330097087379</v>
      </c>
      <c r="N1017" s="15">
        <f t="shared" si="349"/>
        <v>0</v>
      </c>
      <c r="O1017" s="151">
        <f t="shared" si="350"/>
        <v>3897.2972972972975</v>
      </c>
      <c r="P1017" s="143">
        <f t="shared" si="351"/>
        <v>275.67567567567568</v>
      </c>
      <c r="Q1017" s="11">
        <f t="shared" si="352"/>
        <v>30.873786407766993</v>
      </c>
      <c r="R1017" s="12">
        <f t="shared" si="353"/>
        <v>0</v>
      </c>
    </row>
    <row r="1018" spans="1:18" ht="14.25" customHeight="1" x14ac:dyDescent="0.25">
      <c r="A1018" s="172" t="s">
        <v>681</v>
      </c>
      <c r="B1018" s="71" t="s">
        <v>900</v>
      </c>
      <c r="C1018" s="120"/>
      <c r="D1018" s="11">
        <v>446.28099173553721</v>
      </c>
      <c r="E1018" s="226">
        <f t="shared" ref="E1018:E1081" si="359">D1018*($C1018/100)</f>
        <v>0</v>
      </c>
      <c r="F1018" s="227">
        <f t="shared" ref="F1018:F1081" si="360">IF((IF($D$2&gt;=200,0,(((200-$D$2)/$D1018)*100)))&gt;999,"",IF($D$2&gt;=200,0,(((200-$D$2)/$D1018)*100)))</f>
        <v>44.81481481481481</v>
      </c>
      <c r="G1018" s="226">
        <f t="shared" si="355"/>
        <v>48.361310951239005</v>
      </c>
      <c r="H1018" s="12">
        <f t="shared" si="356"/>
        <v>24.180655475619503</v>
      </c>
      <c r="I1018" s="16">
        <v>8.1818181818181817</v>
      </c>
      <c r="J1018" s="13">
        <f t="shared" ref="J1018:J1081" si="361">I1018*($C1018/100)</f>
        <v>0</v>
      </c>
      <c r="K1018" s="32">
        <f t="shared" ref="K1018:K1081" si="362">IF(I1018=0,"",IF(((((40-$I$2)/I1018)*100))&gt;9999,9999,(((40-$I$2)/I1018)*100)))</f>
        <v>488.88888888888891</v>
      </c>
      <c r="L1018" s="70">
        <f t="shared" si="358"/>
        <v>54.545454545454547</v>
      </c>
      <c r="M1018" s="14">
        <v>1.9421487603305787</v>
      </c>
      <c r="N1018" s="15">
        <f t="shared" ref="N1018:N1081" si="363">M1018*($C1018/100)</f>
        <v>0</v>
      </c>
      <c r="O1018" s="151">
        <f t="shared" ref="O1018:O1081" si="364">IF(M1018=0,"",IF(((((14-$M$2)/M1018)*100))&gt;9999,"",(((14-$M$2)/M1018)*100)))</f>
        <v>720.85106382978722</v>
      </c>
      <c r="P1018" s="143">
        <f t="shared" ref="P1018:P1081" si="365">IF(O1018="","",D1018/M1018)</f>
        <v>229.78723404255319</v>
      </c>
      <c r="Q1018" s="11">
        <f t="shared" ref="Q1018:Q1081" si="366">(D1018-(I1018*4))/2</f>
        <v>206.77685950413223</v>
      </c>
      <c r="R1018" s="12">
        <f t="shared" ref="R1018:R1081" si="367">(E1018-(J1018*4))/2</f>
        <v>0</v>
      </c>
    </row>
    <row r="1019" spans="1:18" ht="14.25" customHeight="1" x14ac:dyDescent="0.25">
      <c r="A1019" s="172" t="s">
        <v>685</v>
      </c>
      <c r="B1019" s="71" t="s">
        <v>900</v>
      </c>
      <c r="C1019" s="120"/>
      <c r="D1019" s="11">
        <v>355.90551181102364</v>
      </c>
      <c r="E1019" s="226">
        <f t="shared" si="359"/>
        <v>0</v>
      </c>
      <c r="F1019" s="227">
        <f t="shared" si="360"/>
        <v>56.194690265486727</v>
      </c>
      <c r="G1019" s="226">
        <f t="shared" si="355"/>
        <v>65.128205128205124</v>
      </c>
      <c r="H1019" s="12">
        <f t="shared" si="356"/>
        <v>32.564102564102562</v>
      </c>
      <c r="I1019" s="16">
        <v>12.204724409448819</v>
      </c>
      <c r="J1019" s="13">
        <f t="shared" si="361"/>
        <v>0</v>
      </c>
      <c r="K1019" s="32">
        <f t="shared" si="362"/>
        <v>327.74193548387098</v>
      </c>
      <c r="L1019" s="70">
        <f t="shared" si="358"/>
        <v>29.161290322580648</v>
      </c>
      <c r="M1019" s="14">
        <v>1.6535433070866141</v>
      </c>
      <c r="N1019" s="15">
        <f t="shared" si="363"/>
        <v>0</v>
      </c>
      <c r="O1019" s="151">
        <f t="shared" si="364"/>
        <v>846.66666666666663</v>
      </c>
      <c r="P1019" s="143">
        <f t="shared" si="365"/>
        <v>215.23809523809527</v>
      </c>
      <c r="Q1019" s="11">
        <f t="shared" si="366"/>
        <v>153.54330708661419</v>
      </c>
      <c r="R1019" s="12">
        <f t="shared" si="367"/>
        <v>0</v>
      </c>
    </row>
    <row r="1020" spans="1:18" ht="14.25" customHeight="1" x14ac:dyDescent="0.25">
      <c r="A1020" s="172" t="s">
        <v>775</v>
      </c>
      <c r="B1020" s="71" t="s">
        <v>900</v>
      </c>
      <c r="C1020" s="120"/>
      <c r="D1020" s="11">
        <v>145.98540145985399</v>
      </c>
      <c r="E1020" s="226">
        <f t="shared" si="359"/>
        <v>0</v>
      </c>
      <c r="F1020" s="227">
        <f t="shared" si="360"/>
        <v>137.00000000000003</v>
      </c>
      <c r="G1020" s="226">
        <f t="shared" si="355"/>
        <v>143.56287425149702</v>
      </c>
      <c r="H1020" s="12">
        <f t="shared" si="356"/>
        <v>71.781437125748511</v>
      </c>
      <c r="I1020" s="16">
        <v>1.6684045881126173</v>
      </c>
      <c r="J1020" s="13">
        <f t="shared" si="361"/>
        <v>0</v>
      </c>
      <c r="K1020" s="32">
        <f t="shared" si="362"/>
        <v>2397.5</v>
      </c>
      <c r="L1020" s="70">
        <f t="shared" si="358"/>
        <v>87.499999999999986</v>
      </c>
      <c r="M1020" s="14">
        <v>4.1710114702815426</v>
      </c>
      <c r="N1020" s="15">
        <f t="shared" si="363"/>
        <v>0</v>
      </c>
      <c r="O1020" s="151">
        <f t="shared" si="364"/>
        <v>335.65000000000003</v>
      </c>
      <c r="P1020" s="143">
        <f t="shared" si="365"/>
        <v>35</v>
      </c>
      <c r="Q1020" s="11">
        <f t="shared" si="366"/>
        <v>69.655891553701764</v>
      </c>
      <c r="R1020" s="12">
        <f t="shared" si="367"/>
        <v>0</v>
      </c>
    </row>
    <row r="1021" spans="1:18" ht="14.25" customHeight="1" x14ac:dyDescent="0.25">
      <c r="A1021" s="172" t="s">
        <v>773</v>
      </c>
      <c r="B1021" s="71" t="s">
        <v>900</v>
      </c>
      <c r="C1021" s="120"/>
      <c r="D1021" s="11">
        <v>146.77966101694915</v>
      </c>
      <c r="E1021" s="226">
        <f t="shared" si="359"/>
        <v>0</v>
      </c>
      <c r="F1021" s="227">
        <f t="shared" si="360"/>
        <v>136.25866050808315</v>
      </c>
      <c r="G1021" s="226">
        <f t="shared" si="355"/>
        <v>152.61251939989654</v>
      </c>
      <c r="H1021" s="12">
        <f t="shared" si="356"/>
        <v>76.306259699948271</v>
      </c>
      <c r="I1021" s="16">
        <v>3.9322033898305082</v>
      </c>
      <c r="J1021" s="13">
        <f t="shared" si="361"/>
        <v>0</v>
      </c>
      <c r="K1021" s="32">
        <f t="shared" si="362"/>
        <v>1017.2413793103449</v>
      </c>
      <c r="L1021" s="70">
        <f t="shared" si="358"/>
        <v>37.327586206896555</v>
      </c>
      <c r="M1021" s="14">
        <v>0.64406779661016944</v>
      </c>
      <c r="N1021" s="15">
        <f t="shared" si="363"/>
        <v>0</v>
      </c>
      <c r="O1021" s="151">
        <f t="shared" si="364"/>
        <v>2173.6842105263163</v>
      </c>
      <c r="P1021" s="143">
        <f t="shared" si="365"/>
        <v>227.89473684210529</v>
      </c>
      <c r="Q1021" s="11">
        <f t="shared" si="366"/>
        <v>65.525423728813564</v>
      </c>
      <c r="R1021" s="12">
        <f t="shared" si="367"/>
        <v>0</v>
      </c>
    </row>
    <row r="1022" spans="1:18" ht="14.25" customHeight="1" x14ac:dyDescent="0.25">
      <c r="A1022" s="172" t="s">
        <v>789</v>
      </c>
      <c r="B1022" s="71" t="s">
        <v>900</v>
      </c>
      <c r="C1022" s="120"/>
      <c r="D1022" s="11">
        <v>134.95145631067962</v>
      </c>
      <c r="E1022" s="226">
        <f t="shared" si="359"/>
        <v>0</v>
      </c>
      <c r="F1022" s="227">
        <f t="shared" si="360"/>
        <v>148.20143884892084</v>
      </c>
      <c r="G1022" s="226">
        <f t="shared" si="355"/>
        <v>182.46235606731619</v>
      </c>
      <c r="H1022" s="12">
        <f t="shared" si="356"/>
        <v>91.231178033658097</v>
      </c>
      <c r="I1022" s="16">
        <v>6.3349514563106801</v>
      </c>
      <c r="J1022" s="13">
        <f t="shared" si="361"/>
        <v>0</v>
      </c>
      <c r="K1022" s="32">
        <f t="shared" si="362"/>
        <v>631.41762452107275</v>
      </c>
      <c r="L1022" s="70">
        <f t="shared" si="358"/>
        <v>21.302681992337163</v>
      </c>
      <c r="M1022" s="14">
        <v>0.65533980582524276</v>
      </c>
      <c r="N1022" s="15">
        <f t="shared" si="363"/>
        <v>0</v>
      </c>
      <c r="O1022" s="151">
        <f t="shared" si="364"/>
        <v>2136.2962962962961</v>
      </c>
      <c r="P1022" s="143">
        <f t="shared" si="365"/>
        <v>205.92592592592592</v>
      </c>
      <c r="Q1022" s="11">
        <f t="shared" si="366"/>
        <v>54.805825242718448</v>
      </c>
      <c r="R1022" s="12">
        <f t="shared" si="367"/>
        <v>0</v>
      </c>
    </row>
    <row r="1023" spans="1:18" ht="14.25" customHeight="1" x14ac:dyDescent="0.25">
      <c r="A1023" s="172" t="s">
        <v>835</v>
      </c>
      <c r="B1023" s="71" t="s">
        <v>900</v>
      </c>
      <c r="C1023" s="120"/>
      <c r="D1023" s="11">
        <v>85.347985347985343</v>
      </c>
      <c r="E1023" s="226">
        <f t="shared" si="359"/>
        <v>0</v>
      </c>
      <c r="F1023" s="227">
        <f t="shared" si="360"/>
        <v>234.33476394849788</v>
      </c>
      <c r="G1023" s="226">
        <f t="shared" si="355"/>
        <v>262.24783861671466</v>
      </c>
      <c r="H1023" s="12">
        <f t="shared" si="356"/>
        <v>131.12391930835733</v>
      </c>
      <c r="I1023" s="16">
        <v>2.271062271062271</v>
      </c>
      <c r="J1023" s="13">
        <f t="shared" si="361"/>
        <v>0</v>
      </c>
      <c r="K1023" s="32">
        <f t="shared" si="362"/>
        <v>1761.2903225806451</v>
      </c>
      <c r="L1023" s="70">
        <f t="shared" si="358"/>
        <v>37.58064516129032</v>
      </c>
      <c r="M1023" s="14">
        <v>4.6520146520146515</v>
      </c>
      <c r="N1023" s="15">
        <f t="shared" si="363"/>
        <v>0</v>
      </c>
      <c r="O1023" s="151">
        <f t="shared" si="364"/>
        <v>300.94488188976379</v>
      </c>
      <c r="P1023" s="143">
        <f t="shared" si="365"/>
        <v>18.346456692913385</v>
      </c>
      <c r="Q1023" s="11">
        <f t="shared" si="366"/>
        <v>38.131868131868131</v>
      </c>
      <c r="R1023" s="12">
        <f t="shared" si="367"/>
        <v>0</v>
      </c>
    </row>
    <row r="1024" spans="1:18" ht="14.25" customHeight="1" x14ac:dyDescent="0.25">
      <c r="A1024" s="172" t="s">
        <v>706</v>
      </c>
      <c r="B1024" s="71" t="s">
        <v>900</v>
      </c>
      <c r="C1024" s="120"/>
      <c r="D1024" s="11">
        <v>256.37860082304525</v>
      </c>
      <c r="E1024" s="226">
        <f t="shared" si="359"/>
        <v>0</v>
      </c>
      <c r="F1024" s="227">
        <f t="shared" si="360"/>
        <v>78.009630818619584</v>
      </c>
      <c r="G1024" s="226">
        <f t="shared" si="355"/>
        <v>106.25273283777877</v>
      </c>
      <c r="H1024" s="12">
        <f t="shared" si="356"/>
        <v>53.126366418889383</v>
      </c>
      <c r="I1024" s="16">
        <v>17.037037037037035</v>
      </c>
      <c r="J1024" s="13">
        <f t="shared" si="361"/>
        <v>0</v>
      </c>
      <c r="K1024" s="32">
        <f t="shared" si="362"/>
        <v>234.78260869565219</v>
      </c>
      <c r="L1024" s="70">
        <f t="shared" si="358"/>
        <v>15.048309178743962</v>
      </c>
      <c r="M1024" s="14">
        <v>7.407407407407407E-2</v>
      </c>
      <c r="N1024" s="15">
        <f t="shared" si="363"/>
        <v>0</v>
      </c>
      <c r="O1024" s="151" t="str">
        <f t="shared" si="364"/>
        <v/>
      </c>
      <c r="P1024" s="143" t="str">
        <f t="shared" si="365"/>
        <v/>
      </c>
      <c r="Q1024" s="11">
        <f t="shared" si="366"/>
        <v>94.115226337448547</v>
      </c>
      <c r="R1024" s="12">
        <f t="shared" si="367"/>
        <v>0</v>
      </c>
    </row>
    <row r="1025" spans="1:18" ht="14.25" customHeight="1" x14ac:dyDescent="0.25">
      <c r="A1025" s="172" t="s">
        <v>769</v>
      </c>
      <c r="B1025" s="71" t="s">
        <v>900</v>
      </c>
      <c r="C1025" s="120"/>
      <c r="D1025" s="11">
        <v>155.15873015873015</v>
      </c>
      <c r="E1025" s="226">
        <f t="shared" si="359"/>
        <v>0</v>
      </c>
      <c r="F1025" s="227">
        <f t="shared" si="360"/>
        <v>128.90025575447569</v>
      </c>
      <c r="G1025" s="226">
        <f t="shared" si="355"/>
        <v>167.10875331564989</v>
      </c>
      <c r="H1025" s="12">
        <f t="shared" si="356"/>
        <v>83.554376657824946</v>
      </c>
      <c r="I1025" s="16">
        <v>8.8690476190476204</v>
      </c>
      <c r="J1025" s="13">
        <f t="shared" si="361"/>
        <v>0</v>
      </c>
      <c r="K1025" s="32">
        <f t="shared" si="362"/>
        <v>451.00671140939596</v>
      </c>
      <c r="L1025" s="70">
        <f t="shared" si="358"/>
        <v>17.494407158836687</v>
      </c>
      <c r="M1025" s="14">
        <v>0.49603174603174605</v>
      </c>
      <c r="N1025" s="15">
        <f t="shared" si="363"/>
        <v>0</v>
      </c>
      <c r="O1025" s="151">
        <f t="shared" si="364"/>
        <v>2822.4</v>
      </c>
      <c r="P1025" s="143">
        <f t="shared" si="365"/>
        <v>312.79999999999995</v>
      </c>
      <c r="Q1025" s="11">
        <f t="shared" si="366"/>
        <v>59.841269841269835</v>
      </c>
      <c r="R1025" s="12">
        <f t="shared" si="367"/>
        <v>0</v>
      </c>
    </row>
    <row r="1026" spans="1:18" ht="14.25" customHeight="1" x14ac:dyDescent="0.25">
      <c r="A1026" s="172" t="s">
        <v>1147</v>
      </c>
      <c r="B1026" s="71" t="s">
        <v>900</v>
      </c>
      <c r="C1026" s="120"/>
      <c r="D1026" s="11">
        <v>100.52083333333334</v>
      </c>
      <c r="E1026" s="226">
        <f t="shared" si="359"/>
        <v>0</v>
      </c>
      <c r="F1026" s="227">
        <f t="shared" si="360"/>
        <v>198.96373056994815</v>
      </c>
      <c r="G1026" s="226">
        <f t="shared" si="355"/>
        <v>261.22448979591837</v>
      </c>
      <c r="H1026" s="12">
        <f t="shared" si="356"/>
        <v>130.61224489795919</v>
      </c>
      <c r="I1026" s="16">
        <v>5.9895833333333339</v>
      </c>
      <c r="J1026" s="13">
        <f t="shared" si="361"/>
        <v>0</v>
      </c>
      <c r="K1026" s="32">
        <f t="shared" si="362"/>
        <v>667.82608695652175</v>
      </c>
      <c r="L1026" s="70">
        <f t="shared" si="358"/>
        <v>16.782608695652172</v>
      </c>
      <c r="M1026" s="14">
        <v>0.83333333333333337</v>
      </c>
      <c r="N1026" s="15">
        <f t="shared" si="363"/>
        <v>0</v>
      </c>
      <c r="O1026" s="151">
        <f t="shared" si="364"/>
        <v>1680</v>
      </c>
      <c r="P1026" s="143">
        <f t="shared" si="365"/>
        <v>120.625</v>
      </c>
      <c r="Q1026" s="11">
        <f t="shared" si="366"/>
        <v>38.28125</v>
      </c>
      <c r="R1026" s="12">
        <f t="shared" si="367"/>
        <v>0</v>
      </c>
    </row>
    <row r="1027" spans="1:18" ht="14.25" customHeight="1" x14ac:dyDescent="0.25">
      <c r="A1027" s="172" t="s">
        <v>869</v>
      </c>
      <c r="B1027" s="71" t="s">
        <v>900</v>
      </c>
      <c r="C1027" s="120"/>
      <c r="D1027" s="11">
        <v>43.521594684385384</v>
      </c>
      <c r="E1027" s="226">
        <f t="shared" si="359"/>
        <v>0</v>
      </c>
      <c r="F1027" s="227">
        <f t="shared" si="360"/>
        <v>459.54198473282435</v>
      </c>
      <c r="G1027" s="226">
        <f t="shared" si="355"/>
        <v>512.77683134582628</v>
      </c>
      <c r="H1027" s="12">
        <f t="shared" si="356"/>
        <v>256.38841567291314</v>
      </c>
      <c r="I1027" s="16">
        <v>1.1295681063122924</v>
      </c>
      <c r="J1027" s="13">
        <f t="shared" si="361"/>
        <v>0</v>
      </c>
      <c r="K1027" s="32">
        <f t="shared" si="362"/>
        <v>3541.1764705882347</v>
      </c>
      <c r="L1027" s="70">
        <f t="shared" si="358"/>
        <v>38.529411764705884</v>
      </c>
      <c r="M1027" s="14">
        <v>0.68106312292358806</v>
      </c>
      <c r="N1027" s="15">
        <f t="shared" si="363"/>
        <v>0</v>
      </c>
      <c r="O1027" s="151">
        <f t="shared" si="364"/>
        <v>2055.6097560975609</v>
      </c>
      <c r="P1027" s="143">
        <f t="shared" si="365"/>
        <v>63.902439024390247</v>
      </c>
      <c r="Q1027" s="11">
        <f t="shared" si="366"/>
        <v>19.501661129568106</v>
      </c>
      <c r="R1027" s="12">
        <f t="shared" si="367"/>
        <v>0</v>
      </c>
    </row>
    <row r="1028" spans="1:18" ht="14.25" customHeight="1" x14ac:dyDescent="0.25">
      <c r="A1028" s="172" t="s">
        <v>753</v>
      </c>
      <c r="B1028" s="71" t="s">
        <v>900</v>
      </c>
      <c r="C1028" s="120"/>
      <c r="D1028" s="11">
        <v>173.58490566037736</v>
      </c>
      <c r="E1028" s="226">
        <f t="shared" si="359"/>
        <v>0</v>
      </c>
      <c r="F1028" s="227">
        <f t="shared" si="360"/>
        <v>115.21739130434783</v>
      </c>
      <c r="G1028" s="226">
        <f t="shared" si="355"/>
        <v>120.45454545454544</v>
      </c>
      <c r="H1028" s="12">
        <f t="shared" si="356"/>
        <v>60.22727272727272</v>
      </c>
      <c r="I1028" s="16">
        <v>1.8867924528301885</v>
      </c>
      <c r="J1028" s="13">
        <f t="shared" si="361"/>
        <v>0</v>
      </c>
      <c r="K1028" s="32">
        <f t="shared" si="362"/>
        <v>2120.0000000000005</v>
      </c>
      <c r="L1028" s="70">
        <f t="shared" si="358"/>
        <v>92.000000000000014</v>
      </c>
      <c r="M1028" s="14">
        <v>1.6037735849056602</v>
      </c>
      <c r="N1028" s="15">
        <f t="shared" si="363"/>
        <v>0</v>
      </c>
      <c r="O1028" s="151">
        <f t="shared" si="364"/>
        <v>872.94117647058829</v>
      </c>
      <c r="P1028" s="143">
        <f t="shared" si="365"/>
        <v>108.23529411764707</v>
      </c>
      <c r="Q1028" s="11">
        <f t="shared" si="366"/>
        <v>83.018867924528308</v>
      </c>
      <c r="R1028" s="12">
        <f t="shared" si="367"/>
        <v>0</v>
      </c>
    </row>
    <row r="1029" spans="1:18" ht="14.25" customHeight="1" x14ac:dyDescent="0.25">
      <c r="A1029" s="172" t="s">
        <v>859</v>
      </c>
      <c r="B1029" s="71" t="s">
        <v>900</v>
      </c>
      <c r="C1029" s="120"/>
      <c r="D1029" s="11">
        <v>57.715430861723448</v>
      </c>
      <c r="E1029" s="226">
        <f t="shared" si="359"/>
        <v>0</v>
      </c>
      <c r="F1029" s="227">
        <f t="shared" si="360"/>
        <v>346.52777777777777</v>
      </c>
      <c r="G1029" s="226">
        <f t="shared" si="355"/>
        <v>397.29299363057322</v>
      </c>
      <c r="H1029" s="12">
        <f t="shared" si="356"/>
        <v>198.64649681528661</v>
      </c>
      <c r="I1029" s="16">
        <v>1.8436873747494988</v>
      </c>
      <c r="J1029" s="13">
        <f t="shared" si="361"/>
        <v>0</v>
      </c>
      <c r="K1029" s="32">
        <f t="shared" si="362"/>
        <v>2169.5652173913045</v>
      </c>
      <c r="L1029" s="70">
        <f t="shared" si="358"/>
        <v>31.304347826086961</v>
      </c>
      <c r="M1029" s="14">
        <v>0.92184368737474942</v>
      </c>
      <c r="N1029" s="15">
        <f t="shared" si="363"/>
        <v>0</v>
      </c>
      <c r="O1029" s="151">
        <f t="shared" si="364"/>
        <v>1518.6956521739132</v>
      </c>
      <c r="P1029" s="143">
        <f t="shared" si="365"/>
        <v>62.608695652173921</v>
      </c>
      <c r="Q1029" s="11">
        <f t="shared" si="366"/>
        <v>25.170340681362728</v>
      </c>
      <c r="R1029" s="12">
        <f t="shared" si="367"/>
        <v>0</v>
      </c>
    </row>
    <row r="1030" spans="1:18" ht="14.25" customHeight="1" x14ac:dyDescent="0.25">
      <c r="A1030" s="172" t="s">
        <v>845</v>
      </c>
      <c r="B1030" s="71" t="s">
        <v>900</v>
      </c>
      <c r="C1030" s="120"/>
      <c r="D1030" s="11">
        <v>77.800829875518673</v>
      </c>
      <c r="E1030" s="226">
        <f t="shared" si="359"/>
        <v>0</v>
      </c>
      <c r="F1030" s="227">
        <f t="shared" si="360"/>
        <v>257.06666666666666</v>
      </c>
      <c r="G1030" s="226">
        <f t="shared" si="355"/>
        <v>387.77152051488332</v>
      </c>
      <c r="H1030" s="12">
        <f t="shared" si="356"/>
        <v>193.88576025744166</v>
      </c>
      <c r="I1030" s="16">
        <v>6.5560165975103732</v>
      </c>
      <c r="J1030" s="13">
        <f t="shared" si="361"/>
        <v>0</v>
      </c>
      <c r="K1030" s="32">
        <f t="shared" si="362"/>
        <v>610.12658227848101</v>
      </c>
      <c r="L1030" s="70">
        <f t="shared" si="358"/>
        <v>11.867088607594937</v>
      </c>
      <c r="M1030" s="14">
        <v>1.2448132780082988</v>
      </c>
      <c r="N1030" s="15">
        <f t="shared" si="363"/>
        <v>0</v>
      </c>
      <c r="O1030" s="151">
        <f t="shared" si="364"/>
        <v>1124.6666666666665</v>
      </c>
      <c r="P1030" s="143">
        <f t="shared" si="365"/>
        <v>62.5</v>
      </c>
      <c r="Q1030" s="11">
        <f t="shared" si="366"/>
        <v>25.78838174273859</v>
      </c>
      <c r="R1030" s="12">
        <f t="shared" si="367"/>
        <v>0</v>
      </c>
    </row>
    <row r="1031" spans="1:18" ht="14.25" customHeight="1" x14ac:dyDescent="0.25">
      <c r="A1031" s="172" t="s">
        <v>826</v>
      </c>
      <c r="B1031" s="71" t="s">
        <v>900</v>
      </c>
      <c r="C1031" s="120"/>
      <c r="D1031" s="11">
        <v>96.013289036544862</v>
      </c>
      <c r="E1031" s="226">
        <f t="shared" si="359"/>
        <v>0</v>
      </c>
      <c r="F1031" s="227">
        <f t="shared" si="360"/>
        <v>208.30449826989619</v>
      </c>
      <c r="G1031" s="226">
        <f t="shared" si="355"/>
        <v>230.29839326702367</v>
      </c>
      <c r="H1031" s="12">
        <f t="shared" si="356"/>
        <v>115.14919663351183</v>
      </c>
      <c r="I1031" s="16">
        <v>2.2923588039867111</v>
      </c>
      <c r="J1031" s="13">
        <f t="shared" si="361"/>
        <v>0</v>
      </c>
      <c r="K1031" s="32">
        <f t="shared" si="362"/>
        <v>1744.927536231884</v>
      </c>
      <c r="L1031" s="70">
        <f t="shared" si="358"/>
        <v>41.884057971014492</v>
      </c>
      <c r="M1031" s="14">
        <v>2.0930232558139537</v>
      </c>
      <c r="N1031" s="15">
        <f t="shared" si="363"/>
        <v>0</v>
      </c>
      <c r="O1031" s="151">
        <f t="shared" si="364"/>
        <v>668.8888888888888</v>
      </c>
      <c r="P1031" s="143">
        <f t="shared" si="365"/>
        <v>45.873015873015873</v>
      </c>
      <c r="Q1031" s="11">
        <f t="shared" si="366"/>
        <v>43.421926910299007</v>
      </c>
      <c r="R1031" s="12">
        <f t="shared" si="367"/>
        <v>0</v>
      </c>
    </row>
    <row r="1032" spans="1:18" ht="14.25" customHeight="1" x14ac:dyDescent="0.25">
      <c r="A1032" s="172" t="s">
        <v>728</v>
      </c>
      <c r="B1032" s="71" t="s">
        <v>900</v>
      </c>
      <c r="C1032" s="120"/>
      <c r="D1032" s="11">
        <v>214.85714285714286</v>
      </c>
      <c r="E1032" s="226">
        <f t="shared" si="359"/>
        <v>0</v>
      </c>
      <c r="F1032" s="227">
        <f t="shared" si="360"/>
        <v>93.085106382978722</v>
      </c>
      <c r="G1032" s="226">
        <f t="shared" si="355"/>
        <v>96.578366445916103</v>
      </c>
      <c r="H1032" s="12">
        <f t="shared" si="356"/>
        <v>48.289183222958052</v>
      </c>
      <c r="I1032" s="16">
        <v>1.9428571428571428</v>
      </c>
      <c r="J1032" s="13">
        <f t="shared" si="361"/>
        <v>0</v>
      </c>
      <c r="K1032" s="32">
        <f t="shared" si="362"/>
        <v>2058.8235294117649</v>
      </c>
      <c r="L1032" s="70">
        <v>99.9</v>
      </c>
      <c r="M1032" s="14">
        <v>1.7142857142857142</v>
      </c>
      <c r="N1032" s="15">
        <f t="shared" si="363"/>
        <v>0</v>
      </c>
      <c r="O1032" s="151">
        <f t="shared" si="364"/>
        <v>816.66666666666674</v>
      </c>
      <c r="P1032" s="143">
        <f t="shared" si="365"/>
        <v>125.33333333333334</v>
      </c>
      <c r="Q1032" s="11">
        <f t="shared" si="366"/>
        <v>103.54285714285714</v>
      </c>
      <c r="R1032" s="12">
        <f t="shared" si="367"/>
        <v>0</v>
      </c>
    </row>
    <row r="1033" spans="1:18" ht="14.25" customHeight="1" x14ac:dyDescent="0.25">
      <c r="A1033" s="172" t="s">
        <v>730</v>
      </c>
      <c r="B1033" s="71" t="s">
        <v>900</v>
      </c>
      <c r="C1033" s="120"/>
      <c r="D1033" s="11">
        <v>214.36781609195401</v>
      </c>
      <c r="E1033" s="226">
        <f t="shared" si="359"/>
        <v>0</v>
      </c>
      <c r="F1033" s="227">
        <f t="shared" si="360"/>
        <v>93.297587131367294</v>
      </c>
      <c r="G1033" s="226">
        <f t="shared" si="355"/>
        <v>96.828046744574308</v>
      </c>
      <c r="H1033" s="12">
        <f t="shared" si="356"/>
        <v>48.414023372287154</v>
      </c>
      <c r="I1033" s="16">
        <v>1.9540229885057472</v>
      </c>
      <c r="J1033" s="13">
        <f t="shared" si="361"/>
        <v>0</v>
      </c>
      <c r="K1033" s="32">
        <f t="shared" si="362"/>
        <v>2047.0588235294117</v>
      </c>
      <c r="L1033" s="70">
        <v>99.9</v>
      </c>
      <c r="M1033" s="14">
        <v>1.7241379310344829</v>
      </c>
      <c r="N1033" s="15">
        <f t="shared" si="363"/>
        <v>0</v>
      </c>
      <c r="O1033" s="151">
        <f t="shared" si="364"/>
        <v>811.99999999999989</v>
      </c>
      <c r="P1033" s="143">
        <f t="shared" si="365"/>
        <v>124.33333333333331</v>
      </c>
      <c r="Q1033" s="11">
        <f t="shared" si="366"/>
        <v>103.27586206896551</v>
      </c>
      <c r="R1033" s="12">
        <f t="shared" si="367"/>
        <v>0</v>
      </c>
    </row>
    <row r="1034" spans="1:18" ht="14.25" customHeight="1" x14ac:dyDescent="0.25">
      <c r="A1034" s="172" t="s">
        <v>737</v>
      </c>
      <c r="B1034" s="71" t="s">
        <v>900</v>
      </c>
      <c r="C1034" s="120"/>
      <c r="D1034" s="11">
        <v>200.79575596816977</v>
      </c>
      <c r="E1034" s="226">
        <f t="shared" si="359"/>
        <v>0</v>
      </c>
      <c r="F1034" s="227">
        <f t="shared" si="360"/>
        <v>99.603698811096436</v>
      </c>
      <c r="G1034" s="226">
        <f t="shared" ref="G1034:G1097" si="368">IF(D1034=0,"",IF((IF($G$2&gt;=200,0,(((200-$G$2)/($D1034-($I1034*4))*100))))&gt;999,"",IF($G$2&gt;=200,0,(((200-$G$2)/($D1034-($I1034*4))*100)))))</f>
        <v>127.83994574432009</v>
      </c>
      <c r="H1034" s="12">
        <f t="shared" ref="H1034:H1097" si="369">IF(D1034=0,"",IF((IF($G$2&gt;=100,0,(((100-$G$2)/($D1034-($I1034*4))*100))))&gt;999,"",IF($G$2&gt;=100,0,(((100-$G$2)/($D1034-($I1034*4))*100)))))</f>
        <v>63.919972872160045</v>
      </c>
      <c r="I1034" s="16">
        <v>11.087533156498672</v>
      </c>
      <c r="J1034" s="13">
        <f t="shared" si="361"/>
        <v>0</v>
      </c>
      <c r="K1034" s="32">
        <f t="shared" si="362"/>
        <v>360.76555023923447</v>
      </c>
      <c r="L1034" s="70">
        <f t="shared" ref="L1034:L1070" si="370">IF(OR(D1034=0,I1034=0,A1034="",K1034=""),"",IF((D1034/I1034)&gt;99.9,"",(D1034/I1034)))</f>
        <v>18.110047846889955</v>
      </c>
      <c r="M1034" s="14">
        <v>0.58355437665782495</v>
      </c>
      <c r="N1034" s="15">
        <f t="shared" si="363"/>
        <v>0</v>
      </c>
      <c r="O1034" s="151">
        <f t="shared" si="364"/>
        <v>2399.090909090909</v>
      </c>
      <c r="P1034" s="143">
        <f t="shared" si="365"/>
        <v>344.09090909090912</v>
      </c>
      <c r="Q1034" s="11">
        <f t="shared" si="366"/>
        <v>78.222811671087541</v>
      </c>
      <c r="R1034" s="12">
        <f t="shared" si="367"/>
        <v>0</v>
      </c>
    </row>
    <row r="1035" spans="1:18" ht="14.25" customHeight="1" x14ac:dyDescent="0.25">
      <c r="A1035" s="172" t="s">
        <v>750</v>
      </c>
      <c r="B1035" s="71" t="s">
        <v>900</v>
      </c>
      <c r="C1035" s="120"/>
      <c r="D1035" s="11">
        <v>179.67741935483869</v>
      </c>
      <c r="E1035" s="226">
        <f t="shared" si="359"/>
        <v>0</v>
      </c>
      <c r="F1035" s="227">
        <f t="shared" si="360"/>
        <v>111.31059245960503</v>
      </c>
      <c r="G1035" s="226">
        <f t="shared" si="368"/>
        <v>155.70065293822202</v>
      </c>
      <c r="H1035" s="12">
        <f t="shared" si="369"/>
        <v>77.85032646911101</v>
      </c>
      <c r="I1035" s="16">
        <v>12.806451612903226</v>
      </c>
      <c r="J1035" s="13">
        <f t="shared" si="361"/>
        <v>0</v>
      </c>
      <c r="K1035" s="32">
        <f t="shared" si="362"/>
        <v>312.34256926952139</v>
      </c>
      <c r="L1035" s="70">
        <f t="shared" si="370"/>
        <v>14.030226700251887</v>
      </c>
      <c r="M1035" s="14">
        <v>0.70967741935483875</v>
      </c>
      <c r="N1035" s="15">
        <f t="shared" si="363"/>
        <v>0</v>
      </c>
      <c r="O1035" s="151">
        <f t="shared" si="364"/>
        <v>1972.7272727272727</v>
      </c>
      <c r="P1035" s="143">
        <f t="shared" si="365"/>
        <v>253.18181818181813</v>
      </c>
      <c r="Q1035" s="11">
        <f t="shared" si="366"/>
        <v>64.225806451612897</v>
      </c>
      <c r="R1035" s="12">
        <f t="shared" si="367"/>
        <v>0</v>
      </c>
    </row>
    <row r="1036" spans="1:18" ht="14.25" customHeight="1" x14ac:dyDescent="0.25">
      <c r="A1036" s="172" t="s">
        <v>857</v>
      </c>
      <c r="B1036" s="71" t="s">
        <v>900</v>
      </c>
      <c r="C1036" s="120"/>
      <c r="D1036" s="11">
        <v>60.650887573964496</v>
      </c>
      <c r="E1036" s="226">
        <f t="shared" si="359"/>
        <v>0</v>
      </c>
      <c r="F1036" s="227">
        <f t="shared" si="360"/>
        <v>329.7560975609756</v>
      </c>
      <c r="G1036" s="226">
        <f t="shared" si="368"/>
        <v>472.06703910614527</v>
      </c>
      <c r="H1036" s="12">
        <f t="shared" si="369"/>
        <v>236.03351955307264</v>
      </c>
      <c r="I1036" s="16">
        <v>4.5710059171597637</v>
      </c>
      <c r="J1036" s="13">
        <f t="shared" si="361"/>
        <v>0</v>
      </c>
      <c r="K1036" s="32">
        <f t="shared" si="362"/>
        <v>875.08090614886726</v>
      </c>
      <c r="L1036" s="70">
        <f t="shared" si="370"/>
        <v>13.26860841423948</v>
      </c>
      <c r="M1036" s="14">
        <v>0.38461538461538464</v>
      </c>
      <c r="N1036" s="15">
        <f t="shared" si="363"/>
        <v>0</v>
      </c>
      <c r="O1036" s="151">
        <f t="shared" si="364"/>
        <v>3640</v>
      </c>
      <c r="P1036" s="143">
        <f t="shared" si="365"/>
        <v>157.69230769230768</v>
      </c>
      <c r="Q1036" s="11">
        <f t="shared" si="366"/>
        <v>21.183431952662723</v>
      </c>
      <c r="R1036" s="12">
        <f t="shared" si="367"/>
        <v>0</v>
      </c>
    </row>
    <row r="1037" spans="1:18" ht="14.25" customHeight="1" x14ac:dyDescent="0.25">
      <c r="A1037" s="172" t="s">
        <v>691</v>
      </c>
      <c r="B1037" s="71" t="s">
        <v>900</v>
      </c>
      <c r="C1037" s="120"/>
      <c r="D1037" s="11">
        <v>314.78260869565219</v>
      </c>
      <c r="E1037" s="226">
        <f t="shared" si="359"/>
        <v>0</v>
      </c>
      <c r="F1037" s="227">
        <f t="shared" si="360"/>
        <v>63.535911602209936</v>
      </c>
      <c r="G1037" s="226">
        <f t="shared" si="368"/>
        <v>71.785268414481891</v>
      </c>
      <c r="H1037" s="12">
        <f t="shared" si="369"/>
        <v>35.892634207240945</v>
      </c>
      <c r="I1037" s="16">
        <v>9.0434782608695663</v>
      </c>
      <c r="J1037" s="13">
        <f t="shared" si="361"/>
        <v>0</v>
      </c>
      <c r="K1037" s="32">
        <f t="shared" si="362"/>
        <v>442.30769230769226</v>
      </c>
      <c r="L1037" s="70">
        <f t="shared" si="370"/>
        <v>34.807692307692307</v>
      </c>
      <c r="M1037" s="14">
        <v>2.1739130434782612</v>
      </c>
      <c r="N1037" s="15">
        <f t="shared" si="363"/>
        <v>0</v>
      </c>
      <c r="O1037" s="151">
        <f t="shared" si="364"/>
        <v>643.99999999999989</v>
      </c>
      <c r="P1037" s="143">
        <f t="shared" si="365"/>
        <v>144.79999999999998</v>
      </c>
      <c r="Q1037" s="11">
        <f t="shared" si="366"/>
        <v>139.30434782608697</v>
      </c>
      <c r="R1037" s="12">
        <f t="shared" si="367"/>
        <v>0</v>
      </c>
    </row>
    <row r="1038" spans="1:18" ht="14.25" customHeight="1" x14ac:dyDescent="0.25">
      <c r="A1038" s="172" t="s">
        <v>1148</v>
      </c>
      <c r="B1038" s="71" t="s">
        <v>900</v>
      </c>
      <c r="C1038" s="120"/>
      <c r="D1038" s="11">
        <v>339.16666666666669</v>
      </c>
      <c r="E1038" s="226">
        <f t="shared" si="359"/>
        <v>0</v>
      </c>
      <c r="F1038" s="227">
        <f t="shared" si="360"/>
        <v>58.968058968058969</v>
      </c>
      <c r="G1038" s="226">
        <f t="shared" si="368"/>
        <v>65.681444991789817</v>
      </c>
      <c r="H1038" s="12">
        <f t="shared" si="369"/>
        <v>32.840722495894909</v>
      </c>
      <c r="I1038" s="16">
        <v>8.6666666666666679</v>
      </c>
      <c r="J1038" s="13">
        <f t="shared" si="361"/>
        <v>0</v>
      </c>
      <c r="K1038" s="32">
        <f t="shared" si="362"/>
        <v>461.53846153846149</v>
      </c>
      <c r="L1038" s="70">
        <f t="shared" si="370"/>
        <v>39.13461538461538</v>
      </c>
      <c r="M1038" s="14">
        <v>2.0833333333333335</v>
      </c>
      <c r="N1038" s="15">
        <f t="shared" si="363"/>
        <v>0</v>
      </c>
      <c r="O1038" s="151">
        <f t="shared" si="364"/>
        <v>672</v>
      </c>
      <c r="P1038" s="143">
        <f t="shared" si="365"/>
        <v>162.80000000000001</v>
      </c>
      <c r="Q1038" s="11">
        <f t="shared" si="366"/>
        <v>152.25</v>
      </c>
      <c r="R1038" s="12">
        <f t="shared" si="367"/>
        <v>0</v>
      </c>
    </row>
    <row r="1039" spans="1:18" ht="14.25" customHeight="1" x14ac:dyDescent="0.25">
      <c r="A1039" s="172" t="s">
        <v>824</v>
      </c>
      <c r="B1039" s="71" t="s">
        <v>900</v>
      </c>
      <c r="C1039" s="120"/>
      <c r="D1039" s="11">
        <v>99.50738916256158</v>
      </c>
      <c r="E1039" s="226">
        <f t="shared" si="359"/>
        <v>0</v>
      </c>
      <c r="F1039" s="227">
        <f t="shared" si="360"/>
        <v>200.990099009901</v>
      </c>
      <c r="G1039" s="226">
        <f t="shared" si="368"/>
        <v>531.41361256544496</v>
      </c>
      <c r="H1039" s="12">
        <f t="shared" si="369"/>
        <v>265.70680628272248</v>
      </c>
      <c r="I1039" s="16">
        <v>15.467980295566504</v>
      </c>
      <c r="J1039" s="13">
        <f t="shared" si="361"/>
        <v>0</v>
      </c>
      <c r="K1039" s="32">
        <f t="shared" si="362"/>
        <v>258.59872611464965</v>
      </c>
      <c r="L1039" s="70">
        <f t="shared" si="370"/>
        <v>6.4331210191082802</v>
      </c>
      <c r="M1039" s="14">
        <v>7.3891625615763554E-2</v>
      </c>
      <c r="N1039" s="15">
        <f t="shared" si="363"/>
        <v>0</v>
      </c>
      <c r="O1039" s="151" t="str">
        <f t="shared" si="364"/>
        <v/>
      </c>
      <c r="P1039" s="143" t="str">
        <f t="shared" si="365"/>
        <v/>
      </c>
      <c r="Q1039" s="11">
        <f t="shared" si="366"/>
        <v>18.817733990147783</v>
      </c>
      <c r="R1039" s="12">
        <f t="shared" si="367"/>
        <v>0</v>
      </c>
    </row>
    <row r="1040" spans="1:18" ht="14.25" customHeight="1" x14ac:dyDescent="0.25">
      <c r="A1040" s="172" t="s">
        <v>1067</v>
      </c>
      <c r="B1040" s="71" t="s">
        <v>900</v>
      </c>
      <c r="C1040" s="120"/>
      <c r="D1040" s="11">
        <v>106.62251655629139</v>
      </c>
      <c r="E1040" s="226">
        <f t="shared" si="359"/>
        <v>0</v>
      </c>
      <c r="F1040" s="227">
        <f t="shared" si="360"/>
        <v>187.57763975155279</v>
      </c>
      <c r="G1040" s="226">
        <f t="shared" si="368"/>
        <v>228.78787878787881</v>
      </c>
      <c r="H1040" s="12">
        <f t="shared" si="369"/>
        <v>114.39393939393941</v>
      </c>
      <c r="I1040" s="16">
        <v>4.8013245033112586</v>
      </c>
      <c r="J1040" s="13">
        <f t="shared" si="361"/>
        <v>0</v>
      </c>
      <c r="K1040" s="32">
        <f t="shared" si="362"/>
        <v>833.10344827586198</v>
      </c>
      <c r="L1040" s="70">
        <f t="shared" si="370"/>
        <v>22.206896551724135</v>
      </c>
      <c r="M1040" s="14">
        <v>0.82781456953642385</v>
      </c>
      <c r="N1040" s="15">
        <f t="shared" si="363"/>
        <v>0</v>
      </c>
      <c r="O1040" s="151">
        <f t="shared" si="364"/>
        <v>1691.1999999999998</v>
      </c>
      <c r="P1040" s="143">
        <f t="shared" si="365"/>
        <v>128.79999999999998</v>
      </c>
      <c r="Q1040" s="11">
        <f t="shared" si="366"/>
        <v>43.708609271523173</v>
      </c>
      <c r="R1040" s="12">
        <f t="shared" si="367"/>
        <v>0</v>
      </c>
    </row>
    <row r="1041" spans="1:18" ht="14.25" customHeight="1" x14ac:dyDescent="0.25">
      <c r="A1041" s="172" t="s">
        <v>808</v>
      </c>
      <c r="B1041" s="71" t="s">
        <v>900</v>
      </c>
      <c r="C1041" s="120"/>
      <c r="D1041" s="11">
        <v>112.82894736842105</v>
      </c>
      <c r="E1041" s="226">
        <f t="shared" si="359"/>
        <v>0</v>
      </c>
      <c r="F1041" s="227">
        <f t="shared" si="360"/>
        <v>177.25947521865888</v>
      </c>
      <c r="G1041" s="226">
        <f t="shared" si="368"/>
        <v>218.86249100071993</v>
      </c>
      <c r="H1041" s="12">
        <f t="shared" si="369"/>
        <v>109.43124550035996</v>
      </c>
      <c r="I1041" s="16">
        <v>5.3618421052631584</v>
      </c>
      <c r="J1041" s="13">
        <f t="shared" si="361"/>
        <v>0</v>
      </c>
      <c r="K1041" s="32">
        <f t="shared" si="362"/>
        <v>746.01226993865021</v>
      </c>
      <c r="L1041" s="70">
        <f t="shared" si="370"/>
        <v>21.04294478527607</v>
      </c>
      <c r="M1041" s="14">
        <v>1.118421052631579</v>
      </c>
      <c r="N1041" s="15">
        <f t="shared" si="363"/>
        <v>0</v>
      </c>
      <c r="O1041" s="151">
        <f t="shared" si="364"/>
        <v>1251.7647058823529</v>
      </c>
      <c r="P1041" s="143">
        <f t="shared" si="365"/>
        <v>100.88235294117646</v>
      </c>
      <c r="Q1041" s="11">
        <f t="shared" si="366"/>
        <v>45.690789473684212</v>
      </c>
      <c r="R1041" s="12">
        <f t="shared" si="367"/>
        <v>0</v>
      </c>
    </row>
    <row r="1042" spans="1:18" ht="14.25" customHeight="1" x14ac:dyDescent="0.25">
      <c r="A1042" s="172" t="s">
        <v>836</v>
      </c>
      <c r="B1042" s="71" t="s">
        <v>900</v>
      </c>
      <c r="C1042" s="120"/>
      <c r="D1042" s="11">
        <v>84.477611940298502</v>
      </c>
      <c r="E1042" s="226">
        <f t="shared" si="359"/>
        <v>0</v>
      </c>
      <c r="F1042" s="227">
        <f t="shared" si="360"/>
        <v>236.74911660777386</v>
      </c>
      <c r="G1042" s="226">
        <f t="shared" si="368"/>
        <v>326.82926829268297</v>
      </c>
      <c r="H1042" s="12">
        <f t="shared" si="369"/>
        <v>163.41463414634148</v>
      </c>
      <c r="I1042" s="16">
        <v>5.8208955223880592</v>
      </c>
      <c r="J1042" s="13">
        <f t="shared" si="361"/>
        <v>0</v>
      </c>
      <c r="K1042" s="32">
        <f t="shared" si="362"/>
        <v>687.17948717948718</v>
      </c>
      <c r="L1042" s="70">
        <f t="shared" si="370"/>
        <v>14.512820512820513</v>
      </c>
      <c r="M1042" s="14">
        <v>1.0149253731343284</v>
      </c>
      <c r="N1042" s="15">
        <f t="shared" si="363"/>
        <v>0</v>
      </c>
      <c r="O1042" s="151">
        <f t="shared" si="364"/>
        <v>1379.4117647058822</v>
      </c>
      <c r="P1042" s="143">
        <f t="shared" si="365"/>
        <v>83.235294117647044</v>
      </c>
      <c r="Q1042" s="11">
        <f t="shared" si="366"/>
        <v>30.597014925373131</v>
      </c>
      <c r="R1042" s="12">
        <f t="shared" si="367"/>
        <v>0</v>
      </c>
    </row>
    <row r="1043" spans="1:18" ht="14.25" customHeight="1" x14ac:dyDescent="0.25">
      <c r="A1043" s="172" t="s">
        <v>851</v>
      </c>
      <c r="B1043" s="71" t="s">
        <v>900</v>
      </c>
      <c r="C1043" s="120"/>
      <c r="D1043" s="11">
        <v>67.063492063492063</v>
      </c>
      <c r="E1043" s="226">
        <f t="shared" si="359"/>
        <v>0</v>
      </c>
      <c r="F1043" s="227">
        <f t="shared" si="360"/>
        <v>298.22485207100596</v>
      </c>
      <c r="G1043" s="226">
        <f t="shared" si="368"/>
        <v>313.82316313823162</v>
      </c>
      <c r="H1043" s="12">
        <f t="shared" si="369"/>
        <v>156.91158156911581</v>
      </c>
      <c r="I1043" s="16">
        <v>0.83333333333333337</v>
      </c>
      <c r="J1043" s="13">
        <f t="shared" si="361"/>
        <v>0</v>
      </c>
      <c r="K1043" s="32">
        <f t="shared" si="362"/>
        <v>4800</v>
      </c>
      <c r="L1043" s="70">
        <f t="shared" si="370"/>
        <v>80.476190476190467</v>
      </c>
      <c r="M1043" s="14">
        <v>1.3888888888888888</v>
      </c>
      <c r="N1043" s="15">
        <f t="shared" si="363"/>
        <v>0</v>
      </c>
      <c r="O1043" s="151">
        <f t="shared" si="364"/>
        <v>1008</v>
      </c>
      <c r="P1043" s="143">
        <f t="shared" si="365"/>
        <v>48.285714285714285</v>
      </c>
      <c r="Q1043" s="11">
        <f t="shared" si="366"/>
        <v>31.865079365079364</v>
      </c>
      <c r="R1043" s="12">
        <f t="shared" si="367"/>
        <v>0</v>
      </c>
    </row>
    <row r="1044" spans="1:18" ht="14.25" customHeight="1" x14ac:dyDescent="0.25">
      <c r="A1044" s="172" t="s">
        <v>871</v>
      </c>
      <c r="B1044" s="71" t="s">
        <v>900</v>
      </c>
      <c r="C1044" s="120"/>
      <c r="D1044" s="11">
        <v>40.878378378378379</v>
      </c>
      <c r="E1044" s="226">
        <f t="shared" si="359"/>
        <v>0</v>
      </c>
      <c r="F1044" s="227">
        <f t="shared" si="360"/>
        <v>489.25619834710739</v>
      </c>
      <c r="G1044" s="226">
        <f t="shared" si="368"/>
        <v>554.3071161048689</v>
      </c>
      <c r="H1044" s="12">
        <f t="shared" si="369"/>
        <v>277.15355805243445</v>
      </c>
      <c r="I1044" s="16">
        <v>1.1993243243243243</v>
      </c>
      <c r="J1044" s="13">
        <f t="shared" si="361"/>
        <v>0</v>
      </c>
      <c r="K1044" s="32">
        <f t="shared" si="362"/>
        <v>3335.2112676056336</v>
      </c>
      <c r="L1044" s="70">
        <f t="shared" si="370"/>
        <v>34.08450704225352</v>
      </c>
      <c r="M1044" s="14">
        <v>1.6554054054054055</v>
      </c>
      <c r="N1044" s="15">
        <f t="shared" si="363"/>
        <v>0</v>
      </c>
      <c r="O1044" s="151">
        <f t="shared" si="364"/>
        <v>845.71428571428578</v>
      </c>
      <c r="P1044" s="143">
        <f t="shared" si="365"/>
        <v>24.693877551020407</v>
      </c>
      <c r="Q1044" s="11">
        <f t="shared" si="366"/>
        <v>18.04054054054054</v>
      </c>
      <c r="R1044" s="12">
        <f t="shared" si="367"/>
        <v>0</v>
      </c>
    </row>
    <row r="1045" spans="1:18" ht="14.25" customHeight="1" x14ac:dyDescent="0.25">
      <c r="A1045" s="172" t="s">
        <v>692</v>
      </c>
      <c r="B1045" s="71" t="s">
        <v>900</v>
      </c>
      <c r="C1045" s="120"/>
      <c r="D1045" s="11">
        <v>303.17460317460319</v>
      </c>
      <c r="E1045" s="226">
        <f t="shared" si="359"/>
        <v>0</v>
      </c>
      <c r="F1045" s="227">
        <f t="shared" si="360"/>
        <v>65.968586387434542</v>
      </c>
      <c r="G1045" s="226">
        <f t="shared" si="368"/>
        <v>79.378412431751357</v>
      </c>
      <c r="H1045" s="12">
        <f t="shared" si="369"/>
        <v>39.689206215875679</v>
      </c>
      <c r="I1045" s="16">
        <v>12.804232804232804</v>
      </c>
      <c r="J1045" s="13">
        <f t="shared" si="361"/>
        <v>0</v>
      </c>
      <c r="K1045" s="32">
        <f t="shared" si="362"/>
        <v>312.39669421487605</v>
      </c>
      <c r="L1045" s="70">
        <f t="shared" si="370"/>
        <v>23.677685950413224</v>
      </c>
      <c r="M1045" s="14">
        <v>1.9047619047619049</v>
      </c>
      <c r="N1045" s="15">
        <f t="shared" si="363"/>
        <v>0</v>
      </c>
      <c r="O1045" s="151">
        <f t="shared" si="364"/>
        <v>735</v>
      </c>
      <c r="P1045" s="143">
        <f t="shared" si="365"/>
        <v>159.16666666666666</v>
      </c>
      <c r="Q1045" s="11">
        <f t="shared" si="366"/>
        <v>125.97883597883599</v>
      </c>
      <c r="R1045" s="12">
        <f t="shared" si="367"/>
        <v>0</v>
      </c>
    </row>
    <row r="1046" spans="1:18" ht="14.25" customHeight="1" x14ac:dyDescent="0.25">
      <c r="A1046" s="172" t="s">
        <v>713</v>
      </c>
      <c r="B1046" s="71" t="s">
        <v>900</v>
      </c>
      <c r="C1046" s="120"/>
      <c r="D1046" s="11">
        <v>248.20143884892087</v>
      </c>
      <c r="E1046" s="226">
        <f t="shared" si="359"/>
        <v>0</v>
      </c>
      <c r="F1046" s="227">
        <f t="shared" si="360"/>
        <v>80.579710144927532</v>
      </c>
      <c r="G1046" s="226">
        <f t="shared" si="368"/>
        <v>94.109681787406913</v>
      </c>
      <c r="H1046" s="12">
        <f t="shared" si="369"/>
        <v>47.054840893703457</v>
      </c>
      <c r="I1046" s="16">
        <v>8.9208633093525194</v>
      </c>
      <c r="J1046" s="13">
        <f t="shared" si="361"/>
        <v>0</v>
      </c>
      <c r="K1046" s="32">
        <f t="shared" si="362"/>
        <v>448.38709677419348</v>
      </c>
      <c r="L1046" s="70">
        <f t="shared" si="370"/>
        <v>27.822580645161288</v>
      </c>
      <c r="M1046" s="14">
        <v>1.510791366906475</v>
      </c>
      <c r="N1046" s="15">
        <f t="shared" si="363"/>
        <v>0</v>
      </c>
      <c r="O1046" s="151">
        <f t="shared" si="364"/>
        <v>926.66666666666652</v>
      </c>
      <c r="P1046" s="143">
        <f t="shared" si="365"/>
        <v>164.28571428571428</v>
      </c>
      <c r="Q1046" s="11">
        <f t="shared" si="366"/>
        <v>106.2589928057554</v>
      </c>
      <c r="R1046" s="12">
        <f t="shared" si="367"/>
        <v>0</v>
      </c>
    </row>
    <row r="1047" spans="1:18" ht="14.25" customHeight="1" x14ac:dyDescent="0.25">
      <c r="A1047" s="172" t="s">
        <v>734</v>
      </c>
      <c r="B1047" s="71" t="s">
        <v>900</v>
      </c>
      <c r="C1047" s="120"/>
      <c r="D1047" s="11">
        <v>204.54545454545456</v>
      </c>
      <c r="E1047" s="226">
        <f t="shared" si="359"/>
        <v>0</v>
      </c>
      <c r="F1047" s="227">
        <f t="shared" si="360"/>
        <v>97.777777777777771</v>
      </c>
      <c r="G1047" s="226">
        <f t="shared" si="368"/>
        <v>111.17349803481189</v>
      </c>
      <c r="H1047" s="12">
        <f t="shared" si="369"/>
        <v>55.586749017405943</v>
      </c>
      <c r="I1047" s="16">
        <v>6.1616161616161609</v>
      </c>
      <c r="J1047" s="13">
        <f t="shared" si="361"/>
        <v>0</v>
      </c>
      <c r="K1047" s="32">
        <f t="shared" si="362"/>
        <v>649.1803278688526</v>
      </c>
      <c r="L1047" s="70">
        <f t="shared" si="370"/>
        <v>33.196721311475414</v>
      </c>
      <c r="M1047" s="14">
        <v>1.4141414141414141</v>
      </c>
      <c r="N1047" s="15">
        <f t="shared" si="363"/>
        <v>0</v>
      </c>
      <c r="O1047" s="151">
        <f t="shared" si="364"/>
        <v>990</v>
      </c>
      <c r="P1047" s="143">
        <f t="shared" si="365"/>
        <v>144.64285714285717</v>
      </c>
      <c r="Q1047" s="11">
        <f t="shared" si="366"/>
        <v>89.949494949494962</v>
      </c>
      <c r="R1047" s="12">
        <f t="shared" si="367"/>
        <v>0</v>
      </c>
    </row>
    <row r="1048" spans="1:18" ht="14.25" customHeight="1" x14ac:dyDescent="0.25">
      <c r="A1048" s="172" t="s">
        <v>702</v>
      </c>
      <c r="B1048" s="71" t="s">
        <v>900</v>
      </c>
      <c r="C1048" s="120"/>
      <c r="D1048" s="11">
        <v>263.11475409836066</v>
      </c>
      <c r="E1048" s="226">
        <f t="shared" si="359"/>
        <v>0</v>
      </c>
      <c r="F1048" s="227">
        <f t="shared" si="360"/>
        <v>76.012461059190031</v>
      </c>
      <c r="G1048" s="226">
        <f t="shared" si="368"/>
        <v>86.34111818825194</v>
      </c>
      <c r="H1048" s="12">
        <f t="shared" si="369"/>
        <v>43.17055909412597</v>
      </c>
      <c r="I1048" s="16">
        <v>7.8688524590163933</v>
      </c>
      <c r="J1048" s="13">
        <f t="shared" si="361"/>
        <v>0</v>
      </c>
      <c r="K1048" s="32">
        <f t="shared" si="362"/>
        <v>508.33333333333331</v>
      </c>
      <c r="L1048" s="70">
        <f t="shared" si="370"/>
        <v>33.4375</v>
      </c>
      <c r="M1048" s="14">
        <v>1.5573770491803278</v>
      </c>
      <c r="N1048" s="15">
        <f t="shared" si="363"/>
        <v>0</v>
      </c>
      <c r="O1048" s="151">
        <f t="shared" si="364"/>
        <v>898.94736842105272</v>
      </c>
      <c r="P1048" s="143">
        <f t="shared" si="365"/>
        <v>168.94736842105263</v>
      </c>
      <c r="Q1048" s="11">
        <f t="shared" si="366"/>
        <v>115.81967213114754</v>
      </c>
      <c r="R1048" s="12">
        <f t="shared" si="367"/>
        <v>0</v>
      </c>
    </row>
    <row r="1049" spans="1:18" ht="14.25" customHeight="1" x14ac:dyDescent="0.25">
      <c r="A1049" s="172" t="s">
        <v>726</v>
      </c>
      <c r="B1049" s="71" t="s">
        <v>900</v>
      </c>
      <c r="C1049" s="120"/>
      <c r="D1049" s="11">
        <v>215.81920903954801</v>
      </c>
      <c r="E1049" s="226">
        <f t="shared" si="359"/>
        <v>0</v>
      </c>
      <c r="F1049" s="227">
        <f t="shared" si="360"/>
        <v>92.670157068062835</v>
      </c>
      <c r="G1049" s="226">
        <f t="shared" si="368"/>
        <v>104.85781990521328</v>
      </c>
      <c r="H1049" s="12">
        <f t="shared" si="369"/>
        <v>52.428909952606638</v>
      </c>
      <c r="I1049" s="16">
        <v>6.2711864406779663</v>
      </c>
      <c r="J1049" s="13">
        <f t="shared" si="361"/>
        <v>0</v>
      </c>
      <c r="K1049" s="32">
        <f t="shared" si="362"/>
        <v>637.83783783783781</v>
      </c>
      <c r="L1049" s="70">
        <f t="shared" si="370"/>
        <v>34.414414414414409</v>
      </c>
      <c r="M1049" s="14">
        <v>1.4689265536723164</v>
      </c>
      <c r="N1049" s="15">
        <f t="shared" si="363"/>
        <v>0</v>
      </c>
      <c r="O1049" s="151">
        <f t="shared" si="364"/>
        <v>953.07692307692309</v>
      </c>
      <c r="P1049" s="143">
        <f t="shared" si="365"/>
        <v>146.92307692307691</v>
      </c>
      <c r="Q1049" s="11">
        <f t="shared" si="366"/>
        <v>95.367231638418076</v>
      </c>
      <c r="R1049" s="12">
        <f t="shared" si="367"/>
        <v>0</v>
      </c>
    </row>
    <row r="1050" spans="1:18" ht="14.25" customHeight="1" x14ac:dyDescent="0.25">
      <c r="A1050" s="172" t="s">
        <v>763</v>
      </c>
      <c r="B1050" s="71" t="s">
        <v>900</v>
      </c>
      <c r="C1050" s="120"/>
      <c r="D1050" s="11">
        <v>161.25290023201859</v>
      </c>
      <c r="E1050" s="226">
        <f t="shared" si="359"/>
        <v>0</v>
      </c>
      <c r="F1050" s="227">
        <f t="shared" si="360"/>
        <v>124.02877697841726</v>
      </c>
      <c r="G1050" s="226">
        <f t="shared" si="368"/>
        <v>199.07621247113158</v>
      </c>
      <c r="H1050" s="12">
        <f t="shared" si="369"/>
        <v>99.538106235565792</v>
      </c>
      <c r="I1050" s="16">
        <v>15.197215777262182</v>
      </c>
      <c r="J1050" s="13">
        <f t="shared" si="361"/>
        <v>0</v>
      </c>
      <c r="K1050" s="32">
        <f t="shared" si="362"/>
        <v>263.20610687022901</v>
      </c>
      <c r="L1050" s="70">
        <f t="shared" si="370"/>
        <v>10.610687022900764</v>
      </c>
      <c r="M1050" s="14">
        <v>0.3248259860788863</v>
      </c>
      <c r="N1050" s="15">
        <f t="shared" si="363"/>
        <v>0</v>
      </c>
      <c r="O1050" s="151">
        <f t="shared" si="364"/>
        <v>4310</v>
      </c>
      <c r="P1050" s="143">
        <f t="shared" si="365"/>
        <v>496.42857142857156</v>
      </c>
      <c r="Q1050" s="11">
        <f t="shared" si="366"/>
        <v>50.232018561484935</v>
      </c>
      <c r="R1050" s="12">
        <f t="shared" si="367"/>
        <v>0</v>
      </c>
    </row>
    <row r="1051" spans="1:18" ht="14.25" customHeight="1" x14ac:dyDescent="0.25">
      <c r="A1051" s="172" t="s">
        <v>751</v>
      </c>
      <c r="B1051" s="71" t="s">
        <v>900</v>
      </c>
      <c r="C1051" s="120"/>
      <c r="D1051" s="11">
        <v>177.47252747252747</v>
      </c>
      <c r="E1051" s="226">
        <f t="shared" si="359"/>
        <v>0</v>
      </c>
      <c r="F1051" s="227">
        <f t="shared" si="360"/>
        <v>112.69349845201238</v>
      </c>
      <c r="G1051" s="226">
        <f t="shared" si="368"/>
        <v>186.47540983606555</v>
      </c>
      <c r="H1051" s="12">
        <f t="shared" si="369"/>
        <v>93.237704918032776</v>
      </c>
      <c r="I1051" s="16">
        <v>17.554945054945055</v>
      </c>
      <c r="J1051" s="13">
        <f t="shared" si="361"/>
        <v>0</v>
      </c>
      <c r="K1051" s="32">
        <f t="shared" si="362"/>
        <v>227.85602503912364</v>
      </c>
      <c r="L1051" s="70">
        <f t="shared" si="370"/>
        <v>10.109546165884193</v>
      </c>
      <c r="M1051" s="14">
        <v>4.6703296703296702E-3</v>
      </c>
      <c r="N1051" s="15">
        <f t="shared" si="363"/>
        <v>0</v>
      </c>
      <c r="O1051" s="151" t="str">
        <f t="shared" si="364"/>
        <v/>
      </c>
      <c r="P1051" s="143" t="str">
        <f t="shared" si="365"/>
        <v/>
      </c>
      <c r="Q1051" s="11">
        <f t="shared" si="366"/>
        <v>53.626373626373628</v>
      </c>
      <c r="R1051" s="12">
        <f t="shared" si="367"/>
        <v>0</v>
      </c>
    </row>
    <row r="1052" spans="1:18" ht="14.25" customHeight="1" x14ac:dyDescent="0.25">
      <c r="A1052" s="172" t="s">
        <v>756</v>
      </c>
      <c r="B1052" s="71" t="s">
        <v>900</v>
      </c>
      <c r="C1052" s="120"/>
      <c r="D1052" s="11">
        <v>169.15887850467288</v>
      </c>
      <c r="E1052" s="226">
        <f t="shared" si="359"/>
        <v>0</v>
      </c>
      <c r="F1052" s="227">
        <f t="shared" si="360"/>
        <v>118.23204419889504</v>
      </c>
      <c r="G1052" s="226">
        <f t="shared" si="368"/>
        <v>183.2191780821918</v>
      </c>
      <c r="H1052" s="12">
        <f t="shared" si="369"/>
        <v>91.609589041095902</v>
      </c>
      <c r="I1052" s="16">
        <v>15</v>
      </c>
      <c r="J1052" s="13">
        <f t="shared" si="361"/>
        <v>0</v>
      </c>
      <c r="K1052" s="32">
        <f t="shared" si="362"/>
        <v>266.66666666666663</v>
      </c>
      <c r="L1052" s="70">
        <f t="shared" si="370"/>
        <v>11.277258566978192</v>
      </c>
      <c r="M1052" s="14">
        <v>0.15887850467289719</v>
      </c>
      <c r="N1052" s="15">
        <f t="shared" si="363"/>
        <v>0</v>
      </c>
      <c r="O1052" s="151">
        <f t="shared" si="364"/>
        <v>8811.7647058823532</v>
      </c>
      <c r="P1052" s="143">
        <f t="shared" si="365"/>
        <v>1064.7058823529412</v>
      </c>
      <c r="Q1052" s="11">
        <f t="shared" si="366"/>
        <v>54.579439252336442</v>
      </c>
      <c r="R1052" s="12">
        <f t="shared" si="367"/>
        <v>0</v>
      </c>
    </row>
    <row r="1053" spans="1:18" ht="14.25" customHeight="1" x14ac:dyDescent="0.25">
      <c r="A1053" s="172" t="s">
        <v>828</v>
      </c>
      <c r="B1053" s="71" t="s">
        <v>900</v>
      </c>
      <c r="C1053" s="120"/>
      <c r="D1053" s="11">
        <f>92.2169811320755</f>
        <v>92.216981132075503</v>
      </c>
      <c r="E1053" s="226">
        <f t="shared" si="359"/>
        <v>0</v>
      </c>
      <c r="F1053" s="227">
        <f t="shared" si="360"/>
        <v>216.87979539641935</v>
      </c>
      <c r="G1053" s="226">
        <f t="shared" si="368"/>
        <v>278.0327868852458</v>
      </c>
      <c r="H1053" s="12">
        <f t="shared" si="369"/>
        <v>139.0163934426229</v>
      </c>
      <c r="I1053" s="16">
        <v>5.0707547169811322</v>
      </c>
      <c r="J1053" s="13">
        <f t="shared" si="361"/>
        <v>0</v>
      </c>
      <c r="K1053" s="32">
        <f t="shared" si="362"/>
        <v>788.8372093023255</v>
      </c>
      <c r="L1053" s="70">
        <f t="shared" si="370"/>
        <v>18.186046511627911</v>
      </c>
      <c r="M1053" s="14">
        <v>3.4433962264150941</v>
      </c>
      <c r="N1053" s="15">
        <f t="shared" si="363"/>
        <v>0</v>
      </c>
      <c r="O1053" s="151">
        <f t="shared" si="364"/>
        <v>406.57534246575347</v>
      </c>
      <c r="P1053" s="143">
        <f t="shared" si="365"/>
        <v>26.780821917808229</v>
      </c>
      <c r="Q1053" s="11">
        <f t="shared" si="366"/>
        <v>35.966981132075489</v>
      </c>
      <c r="R1053" s="12">
        <f t="shared" si="367"/>
        <v>0</v>
      </c>
    </row>
    <row r="1054" spans="1:18" ht="14.25" customHeight="1" x14ac:dyDescent="0.25">
      <c r="A1054" s="172" t="s">
        <v>1149</v>
      </c>
      <c r="B1054" s="71" t="s">
        <v>900</v>
      </c>
      <c r="C1054" s="120"/>
      <c r="D1054" s="11">
        <f>118.720379146919</f>
        <v>118.720379146919</v>
      </c>
      <c r="E1054" s="226">
        <f t="shared" si="359"/>
        <v>0</v>
      </c>
      <c r="F1054" s="227">
        <f t="shared" si="360"/>
        <v>168.46307385229602</v>
      </c>
      <c r="G1054" s="226">
        <f t="shared" si="368"/>
        <v>201.81731229077084</v>
      </c>
      <c r="H1054" s="12">
        <f t="shared" si="369"/>
        <v>100.90865614538542</v>
      </c>
      <c r="I1054" s="16">
        <v>4.9052132701421804</v>
      </c>
      <c r="J1054" s="13">
        <f t="shared" si="361"/>
        <v>0</v>
      </c>
      <c r="K1054" s="32">
        <f t="shared" si="362"/>
        <v>815.45893719806747</v>
      </c>
      <c r="L1054" s="70">
        <f t="shared" si="370"/>
        <v>24.202898550724548</v>
      </c>
      <c r="M1054" s="14">
        <v>3.5071090047393367</v>
      </c>
      <c r="N1054" s="15">
        <f t="shared" si="363"/>
        <v>0</v>
      </c>
      <c r="O1054" s="151">
        <f t="shared" si="364"/>
        <v>399.18918918918916</v>
      </c>
      <c r="P1054" s="143">
        <f t="shared" si="365"/>
        <v>33.851351351351227</v>
      </c>
      <c r="Q1054" s="11">
        <f t="shared" si="366"/>
        <v>49.54976303317514</v>
      </c>
      <c r="R1054" s="12">
        <f t="shared" si="367"/>
        <v>0</v>
      </c>
    </row>
    <row r="1055" spans="1:18" ht="14.25" customHeight="1" x14ac:dyDescent="0.25">
      <c r="A1055" s="172" t="s">
        <v>816</v>
      </c>
      <c r="B1055" s="71" t="s">
        <v>900</v>
      </c>
      <c r="C1055" s="120"/>
      <c r="D1055" s="11">
        <v>105.36912751677852</v>
      </c>
      <c r="E1055" s="226">
        <f t="shared" si="359"/>
        <v>0</v>
      </c>
      <c r="F1055" s="227">
        <f t="shared" si="360"/>
        <v>189.80891719745222</v>
      </c>
      <c r="G1055" s="226">
        <f t="shared" si="368"/>
        <v>352.24586288416077</v>
      </c>
      <c r="H1055" s="12">
        <f t="shared" si="369"/>
        <v>176.12293144208039</v>
      </c>
      <c r="I1055" s="16">
        <v>12.14765100671141</v>
      </c>
      <c r="J1055" s="13">
        <f t="shared" si="361"/>
        <v>0</v>
      </c>
      <c r="K1055" s="32">
        <f t="shared" si="362"/>
        <v>329.28176795580112</v>
      </c>
      <c r="L1055" s="70">
        <f t="shared" si="370"/>
        <v>8.6740331491712706</v>
      </c>
      <c r="M1055" s="14">
        <v>0.43624161073825507</v>
      </c>
      <c r="N1055" s="15">
        <f t="shared" si="363"/>
        <v>0</v>
      </c>
      <c r="O1055" s="151">
        <f t="shared" si="364"/>
        <v>3209.2307692307691</v>
      </c>
      <c r="P1055" s="143">
        <f t="shared" si="365"/>
        <v>241.53846153846152</v>
      </c>
      <c r="Q1055" s="11">
        <f t="shared" si="366"/>
        <v>28.38926174496644</v>
      </c>
      <c r="R1055" s="12">
        <f t="shared" si="367"/>
        <v>0</v>
      </c>
    </row>
    <row r="1056" spans="1:18" ht="14.25" customHeight="1" x14ac:dyDescent="0.25">
      <c r="A1056" s="172" t="s">
        <v>820</v>
      </c>
      <c r="B1056" s="71" t="s">
        <v>900</v>
      </c>
      <c r="C1056" s="120"/>
      <c r="D1056" s="11">
        <v>101.80505415162455</v>
      </c>
      <c r="E1056" s="226">
        <f t="shared" si="359"/>
        <v>0</v>
      </c>
      <c r="F1056" s="227">
        <f t="shared" si="360"/>
        <v>196.45390070921985</v>
      </c>
      <c r="G1056" s="226">
        <f t="shared" si="368"/>
        <v>248.65350089766611</v>
      </c>
      <c r="H1056" s="12">
        <f t="shared" si="369"/>
        <v>124.32675044883305</v>
      </c>
      <c r="I1056" s="16">
        <v>5.3429602888086647</v>
      </c>
      <c r="J1056" s="13">
        <f t="shared" si="361"/>
        <v>0</v>
      </c>
      <c r="K1056" s="32">
        <f t="shared" si="362"/>
        <v>748.64864864864865</v>
      </c>
      <c r="L1056" s="70">
        <f t="shared" si="370"/>
        <v>19.054054054054053</v>
      </c>
      <c r="M1056" s="14">
        <v>4.1516245487364625</v>
      </c>
      <c r="N1056" s="15">
        <f t="shared" si="363"/>
        <v>0</v>
      </c>
      <c r="O1056" s="151">
        <f t="shared" si="364"/>
        <v>337.21739130434776</v>
      </c>
      <c r="P1056" s="143">
        <f t="shared" si="365"/>
        <v>24.521739130434781</v>
      </c>
      <c r="Q1056" s="11">
        <f t="shared" si="366"/>
        <v>40.216606498194942</v>
      </c>
      <c r="R1056" s="12">
        <f t="shared" si="367"/>
        <v>0</v>
      </c>
    </row>
    <row r="1057" spans="1:18" ht="14.25" customHeight="1" x14ac:dyDescent="0.25">
      <c r="A1057" s="172" t="s">
        <v>807</v>
      </c>
      <c r="B1057" s="71" t="s">
        <v>900</v>
      </c>
      <c r="C1057" s="120"/>
      <c r="D1057" s="11">
        <v>112.87878787878788</v>
      </c>
      <c r="E1057" s="226">
        <f t="shared" si="359"/>
        <v>0</v>
      </c>
      <c r="F1057" s="227">
        <f t="shared" si="360"/>
        <v>177.18120805369128</v>
      </c>
      <c r="G1057" s="226">
        <f t="shared" si="368"/>
        <v>192.13973799126637</v>
      </c>
      <c r="H1057" s="12">
        <f t="shared" si="369"/>
        <v>96.069868995633186</v>
      </c>
      <c r="I1057" s="16">
        <v>2.1969696969696968</v>
      </c>
      <c r="J1057" s="13">
        <f t="shared" si="361"/>
        <v>0</v>
      </c>
      <c r="K1057" s="32">
        <f t="shared" si="362"/>
        <v>1820.6896551724139</v>
      </c>
      <c r="L1057" s="70">
        <f t="shared" si="370"/>
        <v>51.379310344827587</v>
      </c>
      <c r="M1057" s="14">
        <v>1.8181818181818181</v>
      </c>
      <c r="N1057" s="15">
        <f t="shared" si="363"/>
        <v>0</v>
      </c>
      <c r="O1057" s="151">
        <f t="shared" si="364"/>
        <v>770</v>
      </c>
      <c r="P1057" s="143">
        <f t="shared" si="365"/>
        <v>62.083333333333336</v>
      </c>
      <c r="Q1057" s="11">
        <f t="shared" si="366"/>
        <v>52.045454545454547</v>
      </c>
      <c r="R1057" s="12">
        <f t="shared" si="367"/>
        <v>0</v>
      </c>
    </row>
    <row r="1058" spans="1:18" ht="14.25" customHeight="1" x14ac:dyDescent="0.25">
      <c r="A1058" s="172" t="s">
        <v>858</v>
      </c>
      <c r="B1058" s="71" t="s">
        <v>900</v>
      </c>
      <c r="C1058" s="120"/>
      <c r="D1058" s="11">
        <v>58.282208588957062</v>
      </c>
      <c r="E1058" s="226">
        <f t="shared" si="359"/>
        <v>0</v>
      </c>
      <c r="F1058" s="227">
        <f t="shared" si="360"/>
        <v>343.15789473684208</v>
      </c>
      <c r="G1058" s="226">
        <f t="shared" si="368"/>
        <v>389.02147971360381</v>
      </c>
      <c r="H1058" s="12">
        <f t="shared" si="369"/>
        <v>194.51073985680191</v>
      </c>
      <c r="I1058" s="16">
        <v>1.7177914110429449</v>
      </c>
      <c r="J1058" s="13">
        <f t="shared" si="361"/>
        <v>0</v>
      </c>
      <c r="K1058" s="32">
        <f t="shared" si="362"/>
        <v>2328.5714285714284</v>
      </c>
      <c r="L1058" s="70">
        <f t="shared" si="370"/>
        <v>33.928571428571431</v>
      </c>
      <c r="M1058" s="14">
        <v>1.6257668711656443</v>
      </c>
      <c r="N1058" s="15">
        <f t="shared" si="363"/>
        <v>0</v>
      </c>
      <c r="O1058" s="151">
        <f t="shared" si="364"/>
        <v>861.13207547169793</v>
      </c>
      <c r="P1058" s="143">
        <f t="shared" si="365"/>
        <v>35.849056603773583</v>
      </c>
      <c r="Q1058" s="11">
        <f t="shared" si="366"/>
        <v>25.70552147239264</v>
      </c>
      <c r="R1058" s="12">
        <f t="shared" si="367"/>
        <v>0</v>
      </c>
    </row>
    <row r="1059" spans="1:18" ht="14.25" customHeight="1" x14ac:dyDescent="0.25">
      <c r="A1059" s="172" t="s">
        <v>872</v>
      </c>
      <c r="B1059" s="71" t="s">
        <v>900</v>
      </c>
      <c r="C1059" s="120"/>
      <c r="D1059" s="11">
        <v>32.50517598343685</v>
      </c>
      <c r="E1059" s="226">
        <f t="shared" si="359"/>
        <v>0</v>
      </c>
      <c r="F1059" s="227">
        <f t="shared" si="360"/>
        <v>615.2866242038217</v>
      </c>
      <c r="G1059" s="226">
        <f t="shared" si="368"/>
        <v>662.55144032921817</v>
      </c>
      <c r="H1059" s="12">
        <f t="shared" si="369"/>
        <v>331.27572016460908</v>
      </c>
      <c r="I1059" s="16">
        <v>0.57971014492753614</v>
      </c>
      <c r="J1059" s="13">
        <f t="shared" si="361"/>
        <v>0</v>
      </c>
      <c r="K1059" s="32">
        <f t="shared" si="362"/>
        <v>6900.0000000000018</v>
      </c>
      <c r="L1059" s="70">
        <f t="shared" si="370"/>
        <v>56.071428571428577</v>
      </c>
      <c r="M1059" s="14">
        <v>0.68322981366459623</v>
      </c>
      <c r="N1059" s="15">
        <f t="shared" si="363"/>
        <v>0</v>
      </c>
      <c r="O1059" s="151">
        <f t="shared" si="364"/>
        <v>2049.090909090909</v>
      </c>
      <c r="P1059" s="143">
        <f t="shared" si="365"/>
        <v>47.575757575757571</v>
      </c>
      <c r="Q1059" s="11">
        <f t="shared" si="366"/>
        <v>15.093167701863353</v>
      </c>
      <c r="R1059" s="12">
        <f t="shared" si="367"/>
        <v>0</v>
      </c>
    </row>
    <row r="1060" spans="1:18" ht="14.25" customHeight="1" x14ac:dyDescent="0.25">
      <c r="A1060" s="172" t="s">
        <v>847</v>
      </c>
      <c r="B1060" s="71" t="s">
        <v>900</v>
      </c>
      <c r="C1060" s="120"/>
      <c r="D1060" s="11">
        <v>72.987012987012989</v>
      </c>
      <c r="E1060" s="226">
        <f t="shared" si="359"/>
        <v>0</v>
      </c>
      <c r="F1060" s="227">
        <f t="shared" si="360"/>
        <v>274.02135231316726</v>
      </c>
      <c r="G1060" s="226">
        <f t="shared" si="368"/>
        <v>468.94031668696704</v>
      </c>
      <c r="H1060" s="12">
        <f t="shared" si="369"/>
        <v>234.47015834348352</v>
      </c>
      <c r="I1060" s="16">
        <v>7.5844155844155843</v>
      </c>
      <c r="J1060" s="13">
        <f t="shared" si="361"/>
        <v>0</v>
      </c>
      <c r="K1060" s="32">
        <f t="shared" si="362"/>
        <v>527.39726027397262</v>
      </c>
      <c r="L1060" s="70">
        <f t="shared" si="370"/>
        <v>9.6232876712328768</v>
      </c>
      <c r="M1060" s="14">
        <v>1.0129870129870129</v>
      </c>
      <c r="N1060" s="15">
        <f t="shared" si="363"/>
        <v>0</v>
      </c>
      <c r="O1060" s="151">
        <f t="shared" si="364"/>
        <v>1382.0512820512822</v>
      </c>
      <c r="P1060" s="143">
        <f t="shared" si="365"/>
        <v>72.051282051282058</v>
      </c>
      <c r="Q1060" s="11">
        <f t="shared" si="366"/>
        <v>21.324675324675326</v>
      </c>
      <c r="R1060" s="12">
        <f t="shared" si="367"/>
        <v>0</v>
      </c>
    </row>
    <row r="1061" spans="1:18" ht="14.25" customHeight="1" x14ac:dyDescent="0.25">
      <c r="A1061" s="172" t="s">
        <v>831</v>
      </c>
      <c r="B1061" s="71" t="s">
        <v>900</v>
      </c>
      <c r="C1061" s="120"/>
      <c r="D1061" s="11">
        <v>88.95348837209302</v>
      </c>
      <c r="E1061" s="226">
        <f t="shared" si="359"/>
        <v>0</v>
      </c>
      <c r="F1061" s="227">
        <f t="shared" si="360"/>
        <v>224.83660130718954</v>
      </c>
      <c r="G1061" s="226">
        <f t="shared" si="368"/>
        <v>287.46518105849583</v>
      </c>
      <c r="H1061" s="12">
        <f t="shared" si="369"/>
        <v>143.73259052924791</v>
      </c>
      <c r="I1061" s="16">
        <v>4.8449612403100772</v>
      </c>
      <c r="J1061" s="13">
        <f t="shared" si="361"/>
        <v>0</v>
      </c>
      <c r="K1061" s="32">
        <f t="shared" si="362"/>
        <v>825.6</v>
      </c>
      <c r="L1061" s="70">
        <f t="shared" si="370"/>
        <v>18.36</v>
      </c>
      <c r="M1061" s="14">
        <v>0.54263565891472865</v>
      </c>
      <c r="N1061" s="15">
        <f t="shared" si="363"/>
        <v>0</v>
      </c>
      <c r="O1061" s="151">
        <f t="shared" si="364"/>
        <v>2580</v>
      </c>
      <c r="P1061" s="143">
        <f t="shared" si="365"/>
        <v>163.92857142857144</v>
      </c>
      <c r="Q1061" s="11">
        <f t="shared" si="366"/>
        <v>34.786821705426355</v>
      </c>
      <c r="R1061" s="12">
        <f t="shared" si="367"/>
        <v>0</v>
      </c>
    </row>
    <row r="1062" spans="1:18" ht="14.25" customHeight="1" x14ac:dyDescent="0.25">
      <c r="A1062" s="172" t="s">
        <v>813</v>
      </c>
      <c r="B1062" s="71" t="s">
        <v>900</v>
      </c>
      <c r="C1062" s="120"/>
      <c r="D1062" s="11">
        <v>107.07070707070707</v>
      </c>
      <c r="E1062" s="226">
        <f t="shared" si="359"/>
        <v>0</v>
      </c>
      <c r="F1062" s="227">
        <f t="shared" si="360"/>
        <v>186.79245283018869</v>
      </c>
      <c r="G1062" s="226">
        <f t="shared" si="368"/>
        <v>323.00163132137033</v>
      </c>
      <c r="H1062" s="12">
        <f t="shared" si="369"/>
        <v>161.50081566068516</v>
      </c>
      <c r="I1062" s="16">
        <v>11.287878787878789</v>
      </c>
      <c r="J1062" s="13">
        <f t="shared" si="361"/>
        <v>0</v>
      </c>
      <c r="K1062" s="32">
        <f t="shared" si="362"/>
        <v>354.3624161073825</v>
      </c>
      <c r="L1062" s="70">
        <f t="shared" si="370"/>
        <v>9.4854586129753908</v>
      </c>
      <c r="M1062" s="14">
        <v>5.5555555555555559E-2</v>
      </c>
      <c r="N1062" s="15">
        <f t="shared" si="363"/>
        <v>0</v>
      </c>
      <c r="O1062" s="151" t="str">
        <f t="shared" si="364"/>
        <v/>
      </c>
      <c r="P1062" s="143" t="str">
        <f t="shared" si="365"/>
        <v/>
      </c>
      <c r="Q1062" s="11">
        <f t="shared" si="366"/>
        <v>30.959595959595958</v>
      </c>
      <c r="R1062" s="12">
        <f t="shared" si="367"/>
        <v>0</v>
      </c>
    </row>
    <row r="1063" spans="1:18" ht="14.25" customHeight="1" x14ac:dyDescent="0.25">
      <c r="A1063" s="172" t="s">
        <v>704</v>
      </c>
      <c r="B1063" s="71" t="s">
        <v>900</v>
      </c>
      <c r="C1063" s="120"/>
      <c r="D1063" s="11">
        <v>259.89847715736039</v>
      </c>
      <c r="E1063" s="226">
        <f t="shared" si="359"/>
        <v>0</v>
      </c>
      <c r="F1063" s="227">
        <f t="shared" si="360"/>
        <v>76.953125</v>
      </c>
      <c r="G1063" s="226">
        <f t="shared" si="368"/>
        <v>86.403508771929822</v>
      </c>
      <c r="H1063" s="12">
        <f t="shared" si="369"/>
        <v>43.201754385964911</v>
      </c>
      <c r="I1063" s="16">
        <v>7.1065989847715736</v>
      </c>
      <c r="J1063" s="13">
        <f t="shared" si="361"/>
        <v>0</v>
      </c>
      <c r="K1063" s="32">
        <f t="shared" si="362"/>
        <v>562.85714285714289</v>
      </c>
      <c r="L1063" s="70">
        <f t="shared" si="370"/>
        <v>36.571428571428569</v>
      </c>
      <c r="M1063" s="14">
        <v>3.2487309644670055</v>
      </c>
      <c r="N1063" s="15">
        <f t="shared" si="363"/>
        <v>0</v>
      </c>
      <c r="O1063" s="151">
        <f t="shared" si="364"/>
        <v>430.93749999999994</v>
      </c>
      <c r="P1063" s="143">
        <f t="shared" si="365"/>
        <v>79.999999999999986</v>
      </c>
      <c r="Q1063" s="11">
        <f t="shared" si="366"/>
        <v>115.73604060913705</v>
      </c>
      <c r="R1063" s="12">
        <f t="shared" si="367"/>
        <v>0</v>
      </c>
    </row>
    <row r="1064" spans="1:18" ht="14.25" customHeight="1" x14ac:dyDescent="0.25">
      <c r="A1064" s="172" t="s">
        <v>678</v>
      </c>
      <c r="B1064" s="71" t="s">
        <v>900</v>
      </c>
      <c r="C1064" s="120"/>
      <c r="D1064" s="11">
        <v>484.58149779735686</v>
      </c>
      <c r="E1064" s="226">
        <f t="shared" si="359"/>
        <v>0</v>
      </c>
      <c r="F1064" s="227">
        <f t="shared" si="360"/>
        <v>41.272727272727273</v>
      </c>
      <c r="G1064" s="226">
        <f t="shared" si="368"/>
        <v>43.907156673114116</v>
      </c>
      <c r="H1064" s="12">
        <f t="shared" si="369"/>
        <v>21.953578336557058</v>
      </c>
      <c r="I1064" s="16">
        <v>7.2687224669603525</v>
      </c>
      <c r="J1064" s="13">
        <f t="shared" si="361"/>
        <v>0</v>
      </c>
      <c r="K1064" s="32">
        <f t="shared" si="362"/>
        <v>550.30303030303025</v>
      </c>
      <c r="L1064" s="70">
        <f t="shared" si="370"/>
        <v>66.666666666666671</v>
      </c>
      <c r="M1064" s="14">
        <v>1.894273127753304</v>
      </c>
      <c r="N1064" s="15">
        <f t="shared" si="363"/>
        <v>0</v>
      </c>
      <c r="O1064" s="151">
        <f t="shared" si="364"/>
        <v>739.06976744186045</v>
      </c>
      <c r="P1064" s="143">
        <f t="shared" si="365"/>
        <v>255.81395348837211</v>
      </c>
      <c r="Q1064" s="11">
        <f t="shared" si="366"/>
        <v>227.75330396475772</v>
      </c>
      <c r="R1064" s="12">
        <f t="shared" si="367"/>
        <v>0</v>
      </c>
    </row>
    <row r="1065" spans="1:18" ht="14.25" customHeight="1" x14ac:dyDescent="0.25">
      <c r="A1065" s="172" t="s">
        <v>800</v>
      </c>
      <c r="B1065" s="71" t="s">
        <v>900</v>
      </c>
      <c r="C1065" s="120"/>
      <c r="D1065" s="11">
        <v>123.7458193979933</v>
      </c>
      <c r="E1065" s="226">
        <f t="shared" si="359"/>
        <v>0</v>
      </c>
      <c r="F1065" s="227">
        <f t="shared" si="360"/>
        <v>161.62162162162164</v>
      </c>
      <c r="G1065" s="226">
        <f t="shared" si="368"/>
        <v>259.54861111111109</v>
      </c>
      <c r="H1065" s="12">
        <f t="shared" si="369"/>
        <v>129.77430555555554</v>
      </c>
      <c r="I1065" s="16">
        <v>11.672240802675583</v>
      </c>
      <c r="J1065" s="13">
        <f t="shared" si="361"/>
        <v>0</v>
      </c>
      <c r="K1065" s="32">
        <f t="shared" si="362"/>
        <v>342.69340974212042</v>
      </c>
      <c r="L1065" s="70">
        <f t="shared" si="370"/>
        <v>10.601719197707737</v>
      </c>
      <c r="M1065" s="14">
        <v>0.56856187290969895</v>
      </c>
      <c r="N1065" s="15">
        <f t="shared" si="363"/>
        <v>0</v>
      </c>
      <c r="O1065" s="151">
        <f t="shared" si="364"/>
        <v>2462.3529411764707</v>
      </c>
      <c r="P1065" s="143">
        <f t="shared" si="365"/>
        <v>217.64705882352942</v>
      </c>
      <c r="Q1065" s="11">
        <f t="shared" si="366"/>
        <v>38.528428093645488</v>
      </c>
      <c r="R1065" s="12">
        <f t="shared" si="367"/>
        <v>0</v>
      </c>
    </row>
    <row r="1066" spans="1:18" ht="14.25" customHeight="1" x14ac:dyDescent="0.25">
      <c r="A1066" s="172" t="s">
        <v>754</v>
      </c>
      <c r="B1066" s="71" t="s">
        <v>900</v>
      </c>
      <c r="C1066" s="120"/>
      <c r="D1066" s="11">
        <v>170.07042253521126</v>
      </c>
      <c r="E1066" s="226">
        <f t="shared" si="359"/>
        <v>0</v>
      </c>
      <c r="F1066" s="227">
        <f t="shared" si="360"/>
        <v>117.59834368530019</v>
      </c>
      <c r="G1066" s="226">
        <f t="shared" si="368"/>
        <v>143.94323365433351</v>
      </c>
      <c r="H1066" s="12">
        <f t="shared" si="369"/>
        <v>71.971616827166756</v>
      </c>
      <c r="I1066" s="16">
        <v>7.7816901408450709</v>
      </c>
      <c r="J1066" s="13">
        <f t="shared" si="361"/>
        <v>0</v>
      </c>
      <c r="K1066" s="32">
        <f t="shared" si="362"/>
        <v>514.02714932126696</v>
      </c>
      <c r="L1066" s="70">
        <f t="shared" si="370"/>
        <v>21.855203619909499</v>
      </c>
      <c r="M1066" s="14">
        <v>0.45774647887323949</v>
      </c>
      <c r="N1066" s="15">
        <f t="shared" si="363"/>
        <v>0</v>
      </c>
      <c r="O1066" s="151">
        <f t="shared" si="364"/>
        <v>3058.4615384615381</v>
      </c>
      <c r="P1066" s="143">
        <f t="shared" si="365"/>
        <v>371.53846153846149</v>
      </c>
      <c r="Q1066" s="11">
        <f t="shared" si="366"/>
        <v>69.471830985915489</v>
      </c>
      <c r="R1066" s="12">
        <f t="shared" si="367"/>
        <v>0</v>
      </c>
    </row>
    <row r="1067" spans="1:18" ht="14.25" customHeight="1" x14ac:dyDescent="0.25">
      <c r="A1067" s="172" t="s">
        <v>721</v>
      </c>
      <c r="B1067" s="71" t="s">
        <v>900</v>
      </c>
      <c r="C1067" s="120"/>
      <c r="D1067" s="11">
        <v>226.94610778443115</v>
      </c>
      <c r="E1067" s="226">
        <f t="shared" si="359"/>
        <v>0</v>
      </c>
      <c r="F1067" s="227">
        <f t="shared" si="360"/>
        <v>88.126649076517154</v>
      </c>
      <c r="G1067" s="226">
        <f t="shared" si="368"/>
        <v>106.03174603174601</v>
      </c>
      <c r="H1067" s="12">
        <f t="shared" si="369"/>
        <v>53.015873015873005</v>
      </c>
      <c r="I1067" s="16">
        <v>9.5808383233532943</v>
      </c>
      <c r="J1067" s="13">
        <f t="shared" si="361"/>
        <v>0</v>
      </c>
      <c r="K1067" s="32">
        <f t="shared" si="362"/>
        <v>417.5</v>
      </c>
      <c r="L1067" s="70">
        <f t="shared" si="370"/>
        <v>23.6875</v>
      </c>
      <c r="M1067" s="14">
        <v>1.437125748502994</v>
      </c>
      <c r="N1067" s="15">
        <f t="shared" si="363"/>
        <v>0</v>
      </c>
      <c r="O1067" s="151">
        <f t="shared" si="364"/>
        <v>974.16666666666674</v>
      </c>
      <c r="P1067" s="143">
        <f t="shared" si="365"/>
        <v>157.91666666666669</v>
      </c>
      <c r="Q1067" s="11">
        <f t="shared" si="366"/>
        <v>94.311377245508993</v>
      </c>
      <c r="R1067" s="12">
        <f t="shared" si="367"/>
        <v>0</v>
      </c>
    </row>
    <row r="1068" spans="1:18" ht="14.25" customHeight="1" x14ac:dyDescent="0.25">
      <c r="A1068" s="172" t="s">
        <v>746</v>
      </c>
      <c r="B1068" s="71" t="s">
        <v>900</v>
      </c>
      <c r="C1068" s="120"/>
      <c r="D1068" s="11">
        <v>190.35532994923858</v>
      </c>
      <c r="E1068" s="226">
        <f t="shared" si="359"/>
        <v>0</v>
      </c>
      <c r="F1068" s="227">
        <f t="shared" si="360"/>
        <v>105.06666666666666</v>
      </c>
      <c r="G1068" s="226">
        <f t="shared" si="368"/>
        <v>122.58867454884879</v>
      </c>
      <c r="H1068" s="12">
        <f t="shared" si="369"/>
        <v>61.294337274424393</v>
      </c>
      <c r="I1068" s="16">
        <v>6.8020304568527923</v>
      </c>
      <c r="J1068" s="13">
        <f t="shared" si="361"/>
        <v>0</v>
      </c>
      <c r="K1068" s="32">
        <f t="shared" si="362"/>
        <v>588.05970149253733</v>
      </c>
      <c r="L1068" s="70">
        <f t="shared" si="370"/>
        <v>27.985074626865671</v>
      </c>
      <c r="M1068" s="14">
        <v>0.60913705583756339</v>
      </c>
      <c r="N1068" s="15">
        <f t="shared" si="363"/>
        <v>0</v>
      </c>
      <c r="O1068" s="151">
        <f t="shared" si="364"/>
        <v>2298.3333333333335</v>
      </c>
      <c r="P1068" s="143">
        <f t="shared" si="365"/>
        <v>312.50000000000006</v>
      </c>
      <c r="Q1068" s="11">
        <f t="shared" si="366"/>
        <v>81.573604060913709</v>
      </c>
      <c r="R1068" s="12">
        <f t="shared" si="367"/>
        <v>0</v>
      </c>
    </row>
    <row r="1069" spans="1:18" ht="14.25" customHeight="1" x14ac:dyDescent="0.25">
      <c r="A1069" s="172" t="s">
        <v>749</v>
      </c>
      <c r="B1069" s="71" t="s">
        <v>900</v>
      </c>
      <c r="C1069" s="120"/>
      <c r="D1069" s="11">
        <v>180</v>
      </c>
      <c r="E1069" s="226">
        <f t="shared" si="359"/>
        <v>0</v>
      </c>
      <c r="F1069" s="227">
        <f t="shared" si="360"/>
        <v>111.11111111111111</v>
      </c>
      <c r="G1069" s="226">
        <f t="shared" si="368"/>
        <v>209.12547528517109</v>
      </c>
      <c r="H1069" s="12">
        <f t="shared" si="369"/>
        <v>104.56273764258555</v>
      </c>
      <c r="I1069" s="16">
        <v>21.09090909090909</v>
      </c>
      <c r="J1069" s="13">
        <f t="shared" si="361"/>
        <v>0</v>
      </c>
      <c r="K1069" s="32">
        <f t="shared" si="362"/>
        <v>189.65517241379311</v>
      </c>
      <c r="L1069" s="70">
        <f t="shared" si="370"/>
        <v>8.5344827586206904</v>
      </c>
      <c r="M1069" s="14">
        <v>0</v>
      </c>
      <c r="N1069" s="15">
        <f t="shared" si="363"/>
        <v>0</v>
      </c>
      <c r="O1069" s="151" t="str">
        <f t="shared" si="364"/>
        <v/>
      </c>
      <c r="P1069" s="143" t="str">
        <f t="shared" si="365"/>
        <v/>
      </c>
      <c r="Q1069" s="11">
        <f t="shared" si="366"/>
        <v>47.81818181818182</v>
      </c>
      <c r="R1069" s="12">
        <f t="shared" si="367"/>
        <v>0</v>
      </c>
    </row>
    <row r="1070" spans="1:18" ht="14.25" customHeight="1" x14ac:dyDescent="0.25">
      <c r="A1070" s="172" t="s">
        <v>779</v>
      </c>
      <c r="B1070" s="71" t="s">
        <v>900</v>
      </c>
      <c r="C1070" s="120"/>
      <c r="D1070" s="11">
        <v>143.38235294117646</v>
      </c>
      <c r="E1070" s="226">
        <f t="shared" si="359"/>
        <v>0</v>
      </c>
      <c r="F1070" s="227">
        <f t="shared" si="360"/>
        <v>139.4871794871795</v>
      </c>
      <c r="G1070" s="226">
        <f t="shared" si="368"/>
        <v>202.08023774145616</v>
      </c>
      <c r="H1070" s="12">
        <f t="shared" si="369"/>
        <v>101.04011887072808</v>
      </c>
      <c r="I1070" s="16">
        <v>11.102941176470587</v>
      </c>
      <c r="J1070" s="13">
        <f t="shared" si="361"/>
        <v>0</v>
      </c>
      <c r="K1070" s="32">
        <f t="shared" si="362"/>
        <v>360.26490066225165</v>
      </c>
      <c r="L1070" s="70">
        <f t="shared" si="370"/>
        <v>12.913907284768213</v>
      </c>
      <c r="M1070" s="14">
        <v>0.63970588235294112</v>
      </c>
      <c r="N1070" s="15">
        <f t="shared" si="363"/>
        <v>0</v>
      </c>
      <c r="O1070" s="151">
        <f t="shared" si="364"/>
        <v>2188.5057471264372</v>
      </c>
      <c r="P1070" s="143">
        <f t="shared" si="365"/>
        <v>224.13793103448276</v>
      </c>
      <c r="Q1070" s="11">
        <f t="shared" si="366"/>
        <v>49.485294117647058</v>
      </c>
      <c r="R1070" s="12">
        <f t="shared" si="367"/>
        <v>0</v>
      </c>
    </row>
    <row r="1071" spans="1:18" ht="14.25" customHeight="1" x14ac:dyDescent="0.25">
      <c r="A1071" s="172" t="s">
        <v>674</v>
      </c>
      <c r="B1071" s="71" t="s">
        <v>900</v>
      </c>
      <c r="C1071" s="120"/>
      <c r="D1071" s="11">
        <v>705.88235294117658</v>
      </c>
      <c r="E1071" s="226">
        <f t="shared" si="359"/>
        <v>0</v>
      </c>
      <c r="F1071" s="227">
        <f t="shared" si="360"/>
        <v>28.333333333333329</v>
      </c>
      <c r="G1071" s="226">
        <f t="shared" si="368"/>
        <v>28.723404255319146</v>
      </c>
      <c r="H1071" s="12">
        <f t="shared" si="369"/>
        <v>14.361702127659573</v>
      </c>
      <c r="I1071" s="16">
        <v>2.3965141612200438</v>
      </c>
      <c r="J1071" s="13">
        <f t="shared" si="361"/>
        <v>0</v>
      </c>
      <c r="K1071" s="32">
        <f t="shared" si="362"/>
        <v>1669.0909090909088</v>
      </c>
      <c r="L1071" s="70">
        <v>99.9</v>
      </c>
      <c r="M1071" s="14">
        <v>0.9368191721132898</v>
      </c>
      <c r="N1071" s="15">
        <f t="shared" si="363"/>
        <v>0</v>
      </c>
      <c r="O1071" s="151">
        <f t="shared" si="364"/>
        <v>1494.4186046511627</v>
      </c>
      <c r="P1071" s="143">
        <f t="shared" si="365"/>
        <v>753.48837209302337</v>
      </c>
      <c r="Q1071" s="11">
        <f t="shared" si="366"/>
        <v>348.14814814814821</v>
      </c>
      <c r="R1071" s="12">
        <f t="shared" si="367"/>
        <v>0</v>
      </c>
    </row>
    <row r="1072" spans="1:18" ht="14.25" customHeight="1" x14ac:dyDescent="0.25">
      <c r="A1072" s="172" t="s">
        <v>793</v>
      </c>
      <c r="B1072" s="71" t="s">
        <v>900</v>
      </c>
      <c r="C1072" s="120"/>
      <c r="D1072" s="11">
        <v>131.46853146853147</v>
      </c>
      <c r="E1072" s="226">
        <f t="shared" si="359"/>
        <v>0</v>
      </c>
      <c r="F1072" s="227">
        <f t="shared" si="360"/>
        <v>152.12765957446808</v>
      </c>
      <c r="G1072" s="226">
        <f t="shared" si="368"/>
        <v>169.4312796208531</v>
      </c>
      <c r="H1072" s="12">
        <f t="shared" si="369"/>
        <v>84.715639810426552</v>
      </c>
      <c r="I1072" s="16">
        <v>3.3566433566433567</v>
      </c>
      <c r="J1072" s="13">
        <f t="shared" si="361"/>
        <v>0</v>
      </c>
      <c r="K1072" s="32">
        <f t="shared" si="362"/>
        <v>1191.6666666666665</v>
      </c>
      <c r="L1072" s="70">
        <f>IF(OR(D1072=0,I1072=0,A1072="",K1072=""),"",IF((D1072/I1072)&gt;99.9,"",(D1072/I1072)))</f>
        <v>39.166666666666664</v>
      </c>
      <c r="M1072" s="14">
        <v>0.41958041958041958</v>
      </c>
      <c r="N1072" s="15">
        <f t="shared" si="363"/>
        <v>0</v>
      </c>
      <c r="O1072" s="151">
        <f t="shared" si="364"/>
        <v>3336.6666666666665</v>
      </c>
      <c r="P1072" s="143">
        <f t="shared" si="365"/>
        <v>313.33333333333331</v>
      </c>
      <c r="Q1072" s="11">
        <f t="shared" si="366"/>
        <v>59.02097902097902</v>
      </c>
      <c r="R1072" s="12">
        <f t="shared" si="367"/>
        <v>0</v>
      </c>
    </row>
    <row r="1073" spans="1:18" ht="14.25" customHeight="1" x14ac:dyDescent="0.25">
      <c r="A1073" s="172" t="s">
        <v>566</v>
      </c>
      <c r="B1073" s="71" t="s">
        <v>900</v>
      </c>
      <c r="C1073" s="120"/>
      <c r="D1073" s="11">
        <v>159.56112852664577</v>
      </c>
      <c r="E1073" s="226">
        <f t="shared" si="359"/>
        <v>0</v>
      </c>
      <c r="F1073" s="227">
        <f t="shared" si="360"/>
        <v>125.34381139489194</v>
      </c>
      <c r="G1073" s="226">
        <f t="shared" si="368"/>
        <v>152.55858440937351</v>
      </c>
      <c r="H1073" s="12">
        <f t="shared" si="369"/>
        <v>76.279292204686755</v>
      </c>
      <c r="I1073" s="16">
        <v>7.1159874608150471</v>
      </c>
      <c r="J1073" s="13">
        <f t="shared" si="361"/>
        <v>0</v>
      </c>
      <c r="K1073" s="32">
        <f t="shared" si="362"/>
        <v>562.11453744493394</v>
      </c>
      <c r="L1073" s="70">
        <f>IF(OR(D1073=0,I1073=0,A1073="",K1073=""),"",IF((D1073/I1073)&gt;99.9,"",(D1073/I1073)))</f>
        <v>22.422907488986784</v>
      </c>
      <c r="M1073" s="14">
        <v>0.87774294670846387</v>
      </c>
      <c r="N1073" s="15">
        <f t="shared" si="363"/>
        <v>0</v>
      </c>
      <c r="O1073" s="151">
        <f t="shared" si="364"/>
        <v>1595</v>
      </c>
      <c r="P1073" s="143">
        <f t="shared" si="365"/>
        <v>181.78571428571431</v>
      </c>
      <c r="Q1073" s="11">
        <f t="shared" si="366"/>
        <v>65.548589341692789</v>
      </c>
      <c r="R1073" s="12">
        <f t="shared" si="367"/>
        <v>0</v>
      </c>
    </row>
    <row r="1074" spans="1:18" ht="14.25" customHeight="1" x14ac:dyDescent="0.25">
      <c r="A1074" s="172" t="s">
        <v>573</v>
      </c>
      <c r="B1074" s="71" t="s">
        <v>900</v>
      </c>
      <c r="C1074" s="120"/>
      <c r="D1074" s="11">
        <v>486.27450980392155</v>
      </c>
      <c r="E1074" s="226">
        <f t="shared" si="359"/>
        <v>0</v>
      </c>
      <c r="F1074" s="227">
        <f t="shared" si="360"/>
        <v>41.12903225806452</v>
      </c>
      <c r="G1074" s="226">
        <f t="shared" si="368"/>
        <v>45.739910313901348</v>
      </c>
      <c r="H1074" s="12">
        <f t="shared" si="369"/>
        <v>22.869955156950674</v>
      </c>
      <c r="I1074" s="16">
        <v>12.254901960784313</v>
      </c>
      <c r="J1074" s="13">
        <f t="shared" si="361"/>
        <v>0</v>
      </c>
      <c r="K1074" s="32">
        <f t="shared" si="362"/>
        <v>326.40000000000003</v>
      </c>
      <c r="L1074" s="70">
        <f>IF(OR(D1074=0,I1074=0,A1074="",K1074=""),"",IF((D1074/I1074)&gt;99.9,"",(D1074/I1074)))</f>
        <v>39.68</v>
      </c>
      <c r="M1074" s="14">
        <v>2.4509803921568629</v>
      </c>
      <c r="N1074" s="15">
        <f t="shared" si="363"/>
        <v>0</v>
      </c>
      <c r="O1074" s="151">
        <f t="shared" si="364"/>
        <v>571.19999999999993</v>
      </c>
      <c r="P1074" s="143">
        <f t="shared" si="365"/>
        <v>198.39999999999998</v>
      </c>
      <c r="Q1074" s="11">
        <f t="shared" si="366"/>
        <v>218.62745098039215</v>
      </c>
      <c r="R1074" s="12">
        <f t="shared" si="367"/>
        <v>0</v>
      </c>
    </row>
    <row r="1075" spans="1:18" ht="14.25" customHeight="1" x14ac:dyDescent="0.25">
      <c r="A1075" s="172" t="s">
        <v>759</v>
      </c>
      <c r="B1075" s="71" t="s">
        <v>900</v>
      </c>
      <c r="C1075" s="120"/>
      <c r="D1075" s="11">
        <v>164.83516483516485</v>
      </c>
      <c r="E1075" s="226">
        <f t="shared" si="359"/>
        <v>0</v>
      </c>
      <c r="F1075" s="227">
        <f t="shared" si="360"/>
        <v>121.33333333333331</v>
      </c>
      <c r="G1075" s="226">
        <f t="shared" si="368"/>
        <v>128.16901408450704</v>
      </c>
      <c r="H1075" s="12">
        <f t="shared" si="369"/>
        <v>64.08450704225352</v>
      </c>
      <c r="I1075" s="16">
        <v>2.1978021978021975</v>
      </c>
      <c r="J1075" s="13">
        <f t="shared" si="361"/>
        <v>0</v>
      </c>
      <c r="K1075" s="32">
        <f t="shared" si="362"/>
        <v>1820.0000000000002</v>
      </c>
      <c r="L1075" s="70">
        <f>IF(OR(D1075=0,I1075=0,A1075="",K1075=""),"",IF((D1075/I1075)&gt;99.9,"",(D1075/I1075)))</f>
        <v>75.000000000000014</v>
      </c>
      <c r="M1075" s="14">
        <v>0.31397174254317112</v>
      </c>
      <c r="N1075" s="15">
        <f t="shared" si="363"/>
        <v>0</v>
      </c>
      <c r="O1075" s="151">
        <f t="shared" si="364"/>
        <v>4459</v>
      </c>
      <c r="P1075" s="143">
        <f t="shared" si="365"/>
        <v>525</v>
      </c>
      <c r="Q1075" s="11">
        <f t="shared" si="366"/>
        <v>78.021978021978029</v>
      </c>
      <c r="R1075" s="12">
        <f t="shared" si="367"/>
        <v>0</v>
      </c>
    </row>
    <row r="1076" spans="1:18" ht="14.25" customHeight="1" x14ac:dyDescent="0.25">
      <c r="A1076" s="172" t="s">
        <v>572</v>
      </c>
      <c r="B1076" s="71" t="s">
        <v>900</v>
      </c>
      <c r="C1076" s="120"/>
      <c r="D1076" s="11">
        <v>507.69230769230768</v>
      </c>
      <c r="E1076" s="226">
        <f t="shared" si="359"/>
        <v>0</v>
      </c>
      <c r="F1076" s="227">
        <f t="shared" si="360"/>
        <v>39.393939393939391</v>
      </c>
      <c r="G1076" s="226">
        <f t="shared" si="368"/>
        <v>40.435458786936238</v>
      </c>
      <c r="H1076" s="12">
        <f t="shared" si="369"/>
        <v>20.217729393468119</v>
      </c>
      <c r="I1076" s="16">
        <v>3.2692307692307692</v>
      </c>
      <c r="J1076" s="13">
        <f t="shared" si="361"/>
        <v>0</v>
      </c>
      <c r="K1076" s="32">
        <f t="shared" si="362"/>
        <v>1223.5294117647061</v>
      </c>
      <c r="L1076" s="70">
        <v>99.9</v>
      </c>
      <c r="M1076" s="14">
        <v>1.1153846153846152</v>
      </c>
      <c r="N1076" s="15">
        <f t="shared" si="363"/>
        <v>0</v>
      </c>
      <c r="O1076" s="151">
        <f t="shared" si="364"/>
        <v>1255.1724137931037</v>
      </c>
      <c r="P1076" s="143">
        <f t="shared" si="365"/>
        <v>455.17241379310349</v>
      </c>
      <c r="Q1076" s="11">
        <f t="shared" si="366"/>
        <v>247.30769230769229</v>
      </c>
      <c r="R1076" s="12">
        <f t="shared" si="367"/>
        <v>0</v>
      </c>
    </row>
    <row r="1077" spans="1:18" ht="14.25" customHeight="1" x14ac:dyDescent="0.25">
      <c r="A1077" s="172" t="s">
        <v>673</v>
      </c>
      <c r="B1077" s="71" t="s">
        <v>900</v>
      </c>
      <c r="C1077" s="120"/>
      <c r="D1077" s="11">
        <v>707.42358078602626</v>
      </c>
      <c r="E1077" s="226">
        <f t="shared" si="359"/>
        <v>0</v>
      </c>
      <c r="F1077" s="227">
        <f t="shared" si="360"/>
        <v>28.271604938271604</v>
      </c>
      <c r="G1077" s="226">
        <f t="shared" si="368"/>
        <v>28.660826032540676</v>
      </c>
      <c r="H1077" s="12">
        <f t="shared" si="369"/>
        <v>14.330413016270338</v>
      </c>
      <c r="I1077" s="16">
        <v>2.4017467248908302</v>
      </c>
      <c r="J1077" s="13">
        <f t="shared" si="361"/>
        <v>0</v>
      </c>
      <c r="K1077" s="32">
        <f t="shared" si="362"/>
        <v>1665.4545454545453</v>
      </c>
      <c r="L1077" s="70">
        <v>99.9</v>
      </c>
      <c r="M1077" s="14">
        <v>0.54585152838427953</v>
      </c>
      <c r="N1077" s="15">
        <f t="shared" si="363"/>
        <v>0</v>
      </c>
      <c r="O1077" s="151">
        <f t="shared" si="364"/>
        <v>2564.7999999999997</v>
      </c>
      <c r="P1077" s="143">
        <f t="shared" si="365"/>
        <v>1296</v>
      </c>
      <c r="Q1077" s="11">
        <f t="shared" si="366"/>
        <v>348.90829694323145</v>
      </c>
      <c r="R1077" s="12">
        <f t="shared" si="367"/>
        <v>0</v>
      </c>
    </row>
    <row r="1078" spans="1:18" ht="14.25" customHeight="1" x14ac:dyDescent="0.25">
      <c r="A1078" s="172" t="s">
        <v>563</v>
      </c>
      <c r="B1078" s="71" t="s">
        <v>900</v>
      </c>
      <c r="C1078" s="120"/>
      <c r="D1078" s="11">
        <v>507.5</v>
      </c>
      <c r="E1078" s="226">
        <f t="shared" si="359"/>
        <v>0</v>
      </c>
      <c r="F1078" s="227">
        <f t="shared" si="360"/>
        <v>39.408866995073893</v>
      </c>
      <c r="G1078" s="226">
        <f t="shared" si="368"/>
        <v>42.328042328042329</v>
      </c>
      <c r="H1078" s="12">
        <f t="shared" si="369"/>
        <v>21.164021164021165</v>
      </c>
      <c r="I1078" s="16">
        <v>8.75</v>
      </c>
      <c r="J1078" s="13">
        <f t="shared" si="361"/>
        <v>0</v>
      </c>
      <c r="K1078" s="32">
        <f t="shared" si="362"/>
        <v>457.14285714285711</v>
      </c>
      <c r="L1078" s="70">
        <f>IF(OR(D1078=0,I1078=0,A1078="",K1078=""),"",IF((D1078/I1078)&gt;99.9,"",(D1078/I1078)))</f>
        <v>58</v>
      </c>
      <c r="M1078" s="14">
        <v>0</v>
      </c>
      <c r="N1078" s="15">
        <f t="shared" si="363"/>
        <v>0</v>
      </c>
      <c r="O1078" s="151" t="str">
        <f t="shared" si="364"/>
        <v/>
      </c>
      <c r="P1078" s="143" t="str">
        <f t="shared" si="365"/>
        <v/>
      </c>
      <c r="Q1078" s="11">
        <f t="shared" si="366"/>
        <v>236.25</v>
      </c>
      <c r="R1078" s="12">
        <f t="shared" si="367"/>
        <v>0</v>
      </c>
    </row>
    <row r="1079" spans="1:18" ht="14.25" customHeight="1" x14ac:dyDescent="0.25">
      <c r="A1079" s="172" t="s">
        <v>679</v>
      </c>
      <c r="B1079" s="71" t="s">
        <v>900</v>
      </c>
      <c r="C1079" s="120"/>
      <c r="D1079" s="11">
        <v>454.24836601307192</v>
      </c>
      <c r="E1079" s="226">
        <f t="shared" si="359"/>
        <v>0</v>
      </c>
      <c r="F1079" s="227">
        <f t="shared" si="360"/>
        <v>44.02877697841727</v>
      </c>
      <c r="G1079" s="226">
        <f t="shared" si="368"/>
        <v>46.433990895295899</v>
      </c>
      <c r="H1079" s="12">
        <f t="shared" si="369"/>
        <v>23.21699544764795</v>
      </c>
      <c r="I1079" s="16">
        <v>5.882352941176471</v>
      </c>
      <c r="J1079" s="13">
        <f t="shared" si="361"/>
        <v>0</v>
      </c>
      <c r="K1079" s="32">
        <f t="shared" si="362"/>
        <v>680</v>
      </c>
      <c r="L1079" s="70">
        <f>IF(OR(D1079=0,I1079=0,A1079="",K1079=""),"",IF((D1079/I1079)&gt;99.9,"",(D1079/I1079)))</f>
        <v>77.222222222222214</v>
      </c>
      <c r="M1079" s="14">
        <v>0.14705882352941177</v>
      </c>
      <c r="N1079" s="15">
        <f t="shared" si="363"/>
        <v>0</v>
      </c>
      <c r="O1079" s="151">
        <f t="shared" si="364"/>
        <v>9520</v>
      </c>
      <c r="P1079" s="143">
        <f t="shared" si="365"/>
        <v>3088.8888888888891</v>
      </c>
      <c r="Q1079" s="11">
        <f t="shared" si="366"/>
        <v>215.359477124183</v>
      </c>
      <c r="R1079" s="12">
        <f t="shared" si="367"/>
        <v>0</v>
      </c>
    </row>
    <row r="1080" spans="1:18" ht="14.25" customHeight="1" x14ac:dyDescent="0.25">
      <c r="A1080" s="172" t="s">
        <v>677</v>
      </c>
      <c r="B1080" s="71" t="s">
        <v>900</v>
      </c>
      <c r="C1080" s="120"/>
      <c r="D1080" s="11">
        <v>509.34579439252337</v>
      </c>
      <c r="E1080" s="226">
        <f t="shared" si="359"/>
        <v>0</v>
      </c>
      <c r="F1080" s="227">
        <f t="shared" si="360"/>
        <v>39.266055045871553</v>
      </c>
      <c r="G1080" s="226">
        <f t="shared" si="368"/>
        <v>40.710209258084966</v>
      </c>
      <c r="H1080" s="12">
        <f t="shared" si="369"/>
        <v>20.355104629042483</v>
      </c>
      <c r="I1080" s="16">
        <v>4.5171339563862922</v>
      </c>
      <c r="J1080" s="13">
        <f t="shared" si="361"/>
        <v>0</v>
      </c>
      <c r="K1080" s="32">
        <f t="shared" si="362"/>
        <v>885.51724137931046</v>
      </c>
      <c r="L1080" s="70">
        <v>99.9</v>
      </c>
      <c r="M1080" s="14">
        <v>0.29595015576323985</v>
      </c>
      <c r="N1080" s="15">
        <f t="shared" si="363"/>
        <v>0</v>
      </c>
      <c r="O1080" s="151">
        <f t="shared" si="364"/>
        <v>4730.5263157894742</v>
      </c>
      <c r="P1080" s="143">
        <f t="shared" si="365"/>
        <v>1721.0526315789475</v>
      </c>
      <c r="Q1080" s="11">
        <f t="shared" si="366"/>
        <v>245.63862928348911</v>
      </c>
      <c r="R1080" s="12">
        <f t="shared" si="367"/>
        <v>0</v>
      </c>
    </row>
    <row r="1081" spans="1:18" ht="14.25" customHeight="1" x14ac:dyDescent="0.25">
      <c r="A1081" s="172" t="s">
        <v>686</v>
      </c>
      <c r="B1081" s="71" t="s">
        <v>900</v>
      </c>
      <c r="C1081" s="120"/>
      <c r="D1081" s="11">
        <v>355.79710144927537</v>
      </c>
      <c r="E1081" s="226">
        <f t="shared" si="359"/>
        <v>0</v>
      </c>
      <c r="F1081" s="227">
        <f t="shared" si="360"/>
        <v>56.211812627291238</v>
      </c>
      <c r="G1081" s="226">
        <f t="shared" si="368"/>
        <v>67.022826614861586</v>
      </c>
      <c r="H1081" s="12">
        <f t="shared" si="369"/>
        <v>33.511413307430793</v>
      </c>
      <c r="I1081" s="16">
        <v>14.347826086956523</v>
      </c>
      <c r="J1081" s="13">
        <f t="shared" si="361"/>
        <v>0</v>
      </c>
      <c r="K1081" s="32">
        <f t="shared" si="362"/>
        <v>278.78787878787875</v>
      </c>
      <c r="L1081" s="70">
        <f>IF(OR(D1081=0,I1081=0,A1081="",K1081=""),"",IF((D1081/I1081)&gt;99.9,"",(D1081/I1081)))</f>
        <v>24.797979797979796</v>
      </c>
      <c r="M1081" s="14">
        <v>0.50724637681159424</v>
      </c>
      <c r="N1081" s="15">
        <f t="shared" si="363"/>
        <v>0</v>
      </c>
      <c r="O1081" s="151">
        <f t="shared" si="364"/>
        <v>2760</v>
      </c>
      <c r="P1081" s="143">
        <f t="shared" si="365"/>
        <v>701.42857142857144</v>
      </c>
      <c r="Q1081" s="11">
        <f t="shared" si="366"/>
        <v>149.20289855072463</v>
      </c>
      <c r="R1081" s="12">
        <f t="shared" si="367"/>
        <v>0</v>
      </c>
    </row>
    <row r="1082" spans="1:18" ht="14.25" customHeight="1" x14ac:dyDescent="0.25">
      <c r="A1082" s="172" t="s">
        <v>688</v>
      </c>
      <c r="B1082" s="71" t="s">
        <v>900</v>
      </c>
      <c r="C1082" s="120"/>
      <c r="D1082" s="11">
        <v>336.8</v>
      </c>
      <c r="E1082" s="226">
        <f t="shared" ref="E1082:E1111" si="371">D1082*($C1082/100)</f>
        <v>0</v>
      </c>
      <c r="F1082" s="227">
        <f t="shared" ref="F1082:F1111" si="372">IF((IF($D$2&gt;=200,0,(((200-$D$2)/$D1082)*100)))&gt;999,"",IF($D$2&gt;=200,0,(((200-$D$2)/$D1082)*100)))</f>
        <v>59.382422802850357</v>
      </c>
      <c r="G1082" s="226">
        <f t="shared" si="368"/>
        <v>70.501974055273536</v>
      </c>
      <c r="H1082" s="12">
        <f t="shared" si="369"/>
        <v>35.250987027636768</v>
      </c>
      <c r="I1082" s="16">
        <v>13.280000000000001</v>
      </c>
      <c r="J1082" s="13">
        <f t="shared" ref="J1082:J1111" si="373">I1082*($C1082/100)</f>
        <v>0</v>
      </c>
      <c r="K1082" s="32">
        <f t="shared" ref="K1082:K1111" si="374">IF(I1082=0,"",IF(((((40-$I$2)/I1082)*100))&gt;9999,9999,(((40-$I$2)/I1082)*100)))</f>
        <v>301.20481927710841</v>
      </c>
      <c r="L1082" s="70">
        <f>IF(OR(D1082=0,I1082=0,A1082="",K1082=""),"",IF((D1082/I1082)&gt;99.9,"",(D1082/I1082)))</f>
        <v>25.361445783132528</v>
      </c>
      <c r="M1082" s="14">
        <v>1.44</v>
      </c>
      <c r="N1082" s="15">
        <f t="shared" ref="N1082:N1111" si="375">M1082*($C1082/100)</f>
        <v>0</v>
      </c>
      <c r="O1082" s="151">
        <f t="shared" ref="O1082:O1111" si="376">IF(M1082=0,"",IF(((((14-$M$2)/M1082)*100))&gt;9999,"",(((14-$M$2)/M1082)*100)))</f>
        <v>972.22222222222229</v>
      </c>
      <c r="P1082" s="143">
        <f t="shared" ref="P1082:P1111" si="377">IF(O1082="","",D1082/M1082)</f>
        <v>233.88888888888891</v>
      </c>
      <c r="Q1082" s="11">
        <f t="shared" ref="Q1082:Q1111" si="378">(D1082-(I1082*4))/2</f>
        <v>141.84</v>
      </c>
      <c r="R1082" s="12">
        <f t="shared" ref="R1082:R1111" si="379">(E1082-(J1082*4))/2</f>
        <v>0</v>
      </c>
    </row>
    <row r="1083" spans="1:18" ht="14.25" customHeight="1" x14ac:dyDescent="0.25">
      <c r="A1083" s="172" t="s">
        <v>699</v>
      </c>
      <c r="B1083" s="71" t="s">
        <v>900</v>
      </c>
      <c r="C1083" s="120"/>
      <c r="D1083" s="11">
        <v>277.41935483870969</v>
      </c>
      <c r="E1083" s="226">
        <f t="shared" si="371"/>
        <v>0</v>
      </c>
      <c r="F1083" s="227">
        <f t="shared" si="372"/>
        <v>72.093023255813947</v>
      </c>
      <c r="G1083" s="226">
        <f t="shared" si="368"/>
        <v>79.32446264073694</v>
      </c>
      <c r="H1083" s="12">
        <f t="shared" si="369"/>
        <v>39.66223132036847</v>
      </c>
      <c r="I1083" s="16">
        <v>6.3225806451612909</v>
      </c>
      <c r="J1083" s="13">
        <f t="shared" si="373"/>
        <v>0</v>
      </c>
      <c r="K1083" s="32">
        <f t="shared" si="374"/>
        <v>632.65306122448976</v>
      </c>
      <c r="L1083" s="70">
        <f>IF(OR(D1083=0,I1083=0,A1083="",K1083=""),"",IF((D1083/I1083)&gt;99.9,"",(D1083/I1083)))</f>
        <v>43.877551020408163</v>
      </c>
      <c r="M1083" s="14">
        <v>1.6129032258064515</v>
      </c>
      <c r="N1083" s="15">
        <f t="shared" si="375"/>
        <v>0</v>
      </c>
      <c r="O1083" s="151">
        <f t="shared" si="376"/>
        <v>868</v>
      </c>
      <c r="P1083" s="143">
        <f t="shared" si="377"/>
        <v>172.00000000000003</v>
      </c>
      <c r="Q1083" s="11">
        <f t="shared" si="378"/>
        <v>126.06451612903227</v>
      </c>
      <c r="R1083" s="12">
        <f t="shared" si="379"/>
        <v>0</v>
      </c>
    </row>
    <row r="1084" spans="1:18" ht="14.25" customHeight="1" x14ac:dyDescent="0.25">
      <c r="A1084" s="172" t="s">
        <v>833</v>
      </c>
      <c r="B1084" s="71" t="s">
        <v>900</v>
      </c>
      <c r="C1084" s="120"/>
      <c r="D1084" s="11">
        <v>86.772486772486772</v>
      </c>
      <c r="E1084" s="226">
        <f t="shared" si="371"/>
        <v>0</v>
      </c>
      <c r="F1084" s="227">
        <f t="shared" si="372"/>
        <v>230.48780487804876</v>
      </c>
      <c r="G1084" s="226">
        <f t="shared" si="368"/>
        <v>232.01571323348884</v>
      </c>
      <c r="H1084" s="12">
        <f t="shared" si="369"/>
        <v>116.00785661674442</v>
      </c>
      <c r="I1084" s="16">
        <v>0.14285714285714288</v>
      </c>
      <c r="J1084" s="13">
        <f t="shared" si="373"/>
        <v>0</v>
      </c>
      <c r="K1084" s="32">
        <f t="shared" si="374"/>
        <v>9999</v>
      </c>
      <c r="L1084" s="70">
        <v>99.9</v>
      </c>
      <c r="M1084" s="14">
        <v>0.14814814814814817</v>
      </c>
      <c r="N1084" s="15">
        <f t="shared" si="375"/>
        <v>0</v>
      </c>
      <c r="O1084" s="151">
        <f t="shared" si="376"/>
        <v>9449.9999999999982</v>
      </c>
      <c r="P1084" s="143">
        <f t="shared" si="377"/>
        <v>585.71428571428567</v>
      </c>
      <c r="Q1084" s="11">
        <f t="shared" si="378"/>
        <v>43.100529100529101</v>
      </c>
      <c r="R1084" s="12">
        <f t="shared" si="379"/>
        <v>0</v>
      </c>
    </row>
    <row r="1085" spans="1:18" ht="14.25" customHeight="1" x14ac:dyDescent="0.25">
      <c r="A1085" s="172" t="s">
        <v>796</v>
      </c>
      <c r="B1085" s="71" t="s">
        <v>900</v>
      </c>
      <c r="C1085" s="120"/>
      <c r="D1085" s="11">
        <v>130.12345679012347</v>
      </c>
      <c r="E1085" s="226">
        <f t="shared" si="371"/>
        <v>0</v>
      </c>
      <c r="F1085" s="227">
        <f t="shared" si="372"/>
        <v>153.70018975332067</v>
      </c>
      <c r="G1085" s="226">
        <f t="shared" si="368"/>
        <v>191.85220274751299</v>
      </c>
      <c r="H1085" s="12">
        <f t="shared" si="369"/>
        <v>95.926101373756495</v>
      </c>
      <c r="I1085" s="16">
        <v>6.4691358024691361</v>
      </c>
      <c r="J1085" s="13">
        <f t="shared" si="373"/>
        <v>0</v>
      </c>
      <c r="K1085" s="32">
        <f t="shared" si="374"/>
        <v>618.32061068702285</v>
      </c>
      <c r="L1085" s="70">
        <f t="shared" ref="L1085:L1108" si="380">IF(OR(D1085=0,I1085=0,A1085="",K1085=""),"",IF((D1085/I1085)&gt;99.9,"",(D1085/I1085)))</f>
        <v>20.114503816793896</v>
      </c>
      <c r="M1085" s="14">
        <v>0.46913580246913578</v>
      </c>
      <c r="N1085" s="15">
        <f t="shared" si="375"/>
        <v>0</v>
      </c>
      <c r="O1085" s="151">
        <f t="shared" si="376"/>
        <v>2984.2105263157896</v>
      </c>
      <c r="P1085" s="143">
        <f t="shared" si="377"/>
        <v>277.36842105263162</v>
      </c>
      <c r="Q1085" s="11">
        <f t="shared" si="378"/>
        <v>52.123456790123463</v>
      </c>
      <c r="R1085" s="12">
        <f t="shared" si="379"/>
        <v>0</v>
      </c>
    </row>
    <row r="1086" spans="1:18" ht="14.25" customHeight="1" x14ac:dyDescent="0.25">
      <c r="A1086" s="172" t="s">
        <v>716</v>
      </c>
      <c r="B1086" s="71" t="s">
        <v>900</v>
      </c>
      <c r="C1086" s="120"/>
      <c r="D1086" s="11">
        <v>234.87179487179489</v>
      </c>
      <c r="E1086" s="226">
        <f t="shared" si="371"/>
        <v>0</v>
      </c>
      <c r="F1086" s="227">
        <f t="shared" si="372"/>
        <v>85.1528384279476</v>
      </c>
      <c r="G1086" s="226">
        <f t="shared" si="368"/>
        <v>114.57109283196239</v>
      </c>
      <c r="H1086" s="12">
        <f t="shared" si="369"/>
        <v>57.285546415981194</v>
      </c>
      <c r="I1086" s="16">
        <v>15.076923076923077</v>
      </c>
      <c r="J1086" s="13">
        <f t="shared" si="373"/>
        <v>0</v>
      </c>
      <c r="K1086" s="32">
        <f t="shared" si="374"/>
        <v>265.30612244897958</v>
      </c>
      <c r="L1086" s="70">
        <f t="shared" si="380"/>
        <v>15.578231292517009</v>
      </c>
      <c r="M1086" s="14">
        <v>0.40512820512820513</v>
      </c>
      <c r="N1086" s="15">
        <f t="shared" si="375"/>
        <v>0</v>
      </c>
      <c r="O1086" s="151">
        <f t="shared" si="376"/>
        <v>3455.6962025316457</v>
      </c>
      <c r="P1086" s="143">
        <f t="shared" si="377"/>
        <v>579.74683544303798</v>
      </c>
      <c r="Q1086" s="11">
        <f t="shared" si="378"/>
        <v>87.282051282051299</v>
      </c>
      <c r="R1086" s="12">
        <f t="shared" si="379"/>
        <v>0</v>
      </c>
    </row>
    <row r="1087" spans="1:18" ht="14.25" customHeight="1" x14ac:dyDescent="0.25">
      <c r="A1087" s="172" t="s">
        <v>745</v>
      </c>
      <c r="B1087" s="71" t="s">
        <v>900</v>
      </c>
      <c r="C1087" s="120"/>
      <c r="D1087" s="11">
        <v>191.56626506024097</v>
      </c>
      <c r="E1087" s="226">
        <f t="shared" si="371"/>
        <v>0</v>
      </c>
      <c r="F1087" s="227">
        <f t="shared" si="372"/>
        <v>104.40251572327044</v>
      </c>
      <c r="G1087" s="226">
        <f t="shared" si="368"/>
        <v>123.32838038632987</v>
      </c>
      <c r="H1087" s="12">
        <f t="shared" si="369"/>
        <v>61.664190193164934</v>
      </c>
      <c r="I1087" s="16">
        <v>7.3493975903614457</v>
      </c>
      <c r="J1087" s="13">
        <f t="shared" si="373"/>
        <v>0</v>
      </c>
      <c r="K1087" s="32">
        <f t="shared" si="374"/>
        <v>544.26229508196718</v>
      </c>
      <c r="L1087" s="70">
        <f t="shared" si="380"/>
        <v>26.065573770491802</v>
      </c>
      <c r="M1087" s="14">
        <v>0.84337349397590355</v>
      </c>
      <c r="N1087" s="15">
        <f t="shared" si="375"/>
        <v>0</v>
      </c>
      <c r="O1087" s="151">
        <f t="shared" si="376"/>
        <v>1660.0000000000002</v>
      </c>
      <c r="P1087" s="143">
        <f t="shared" si="377"/>
        <v>227.14285714285717</v>
      </c>
      <c r="Q1087" s="11">
        <f t="shared" si="378"/>
        <v>81.084337349397586</v>
      </c>
      <c r="R1087" s="12">
        <f t="shared" si="379"/>
        <v>0</v>
      </c>
    </row>
    <row r="1088" spans="1:18" ht="14.25" customHeight="1" x14ac:dyDescent="0.25">
      <c r="A1088" s="172" t="s">
        <v>683</v>
      </c>
      <c r="B1088" s="71" t="s">
        <v>900</v>
      </c>
      <c r="C1088" s="120"/>
      <c r="D1088" s="11">
        <v>358.57142857142861</v>
      </c>
      <c r="E1088" s="226">
        <f t="shared" si="371"/>
        <v>0</v>
      </c>
      <c r="F1088" s="227">
        <f t="shared" si="372"/>
        <v>55.776892430278878</v>
      </c>
      <c r="G1088" s="226">
        <f t="shared" si="368"/>
        <v>62.388591800356494</v>
      </c>
      <c r="H1088" s="12">
        <f t="shared" si="369"/>
        <v>31.194295900178247</v>
      </c>
      <c r="I1088" s="16">
        <v>9.5000000000000018</v>
      </c>
      <c r="J1088" s="13">
        <f t="shared" si="373"/>
        <v>0</v>
      </c>
      <c r="K1088" s="32">
        <f t="shared" si="374"/>
        <v>421.05263157894728</v>
      </c>
      <c r="L1088" s="70">
        <f t="shared" si="380"/>
        <v>37.744360902255636</v>
      </c>
      <c r="M1088" s="14">
        <v>1.0714285714285714</v>
      </c>
      <c r="N1088" s="15">
        <f t="shared" si="375"/>
        <v>0</v>
      </c>
      <c r="O1088" s="151">
        <f t="shared" si="376"/>
        <v>1306.6666666666667</v>
      </c>
      <c r="P1088" s="143">
        <f t="shared" si="377"/>
        <v>334.66666666666674</v>
      </c>
      <c r="Q1088" s="11">
        <f t="shared" si="378"/>
        <v>160.28571428571431</v>
      </c>
      <c r="R1088" s="12">
        <f t="shared" si="379"/>
        <v>0</v>
      </c>
    </row>
    <row r="1089" spans="1:18" ht="14.25" customHeight="1" x14ac:dyDescent="0.25">
      <c r="A1089" s="172" t="s">
        <v>867</v>
      </c>
      <c r="B1089" s="71" t="s">
        <v>900</v>
      </c>
      <c r="C1089" s="120"/>
      <c r="D1089" s="11">
        <v>45.217391304347828</v>
      </c>
      <c r="E1089" s="226">
        <f t="shared" si="371"/>
        <v>0</v>
      </c>
      <c r="F1089" s="227">
        <f t="shared" si="372"/>
        <v>442.30769230769226</v>
      </c>
      <c r="G1089" s="226">
        <f t="shared" si="368"/>
        <v>489.36170212765956</v>
      </c>
      <c r="H1089" s="12">
        <f t="shared" si="369"/>
        <v>244.68085106382978</v>
      </c>
      <c r="I1089" s="16">
        <v>1.0869565217391306</v>
      </c>
      <c r="J1089" s="13">
        <f t="shared" si="373"/>
        <v>0</v>
      </c>
      <c r="K1089" s="32">
        <f t="shared" si="374"/>
        <v>3679.9999999999995</v>
      </c>
      <c r="L1089" s="70">
        <f t="shared" si="380"/>
        <v>41.599999999999994</v>
      </c>
      <c r="M1089" s="14">
        <v>0.15652173913043479</v>
      </c>
      <c r="N1089" s="15">
        <f t="shared" si="375"/>
        <v>0</v>
      </c>
      <c r="O1089" s="151">
        <f t="shared" si="376"/>
        <v>8944.4444444444434</v>
      </c>
      <c r="P1089" s="143">
        <f t="shared" si="377"/>
        <v>288.88888888888886</v>
      </c>
      <c r="Q1089" s="11">
        <f t="shared" si="378"/>
        <v>20.434782608695652</v>
      </c>
      <c r="R1089" s="12">
        <f t="shared" si="379"/>
        <v>0</v>
      </c>
    </row>
    <row r="1090" spans="1:18" ht="14.25" customHeight="1" x14ac:dyDescent="0.25">
      <c r="A1090" s="157" t="s">
        <v>102</v>
      </c>
      <c r="B1090" s="71" t="s">
        <v>900</v>
      </c>
      <c r="C1090" s="120"/>
      <c r="D1090" s="11">
        <v>53</v>
      </c>
      <c r="E1090" s="226">
        <f t="shared" si="371"/>
        <v>0</v>
      </c>
      <c r="F1090" s="227">
        <f t="shared" si="372"/>
        <v>377.35849056603774</v>
      </c>
      <c r="G1090" s="226">
        <f t="shared" si="368"/>
        <v>404.85829959514172</v>
      </c>
      <c r="H1090" s="12">
        <f t="shared" si="369"/>
        <v>202.42914979757086</v>
      </c>
      <c r="I1090" s="16">
        <v>0.9</v>
      </c>
      <c r="J1090" s="13">
        <f t="shared" si="373"/>
        <v>0</v>
      </c>
      <c r="K1090" s="32">
        <f t="shared" si="374"/>
        <v>4444.4444444444443</v>
      </c>
      <c r="L1090" s="70">
        <f t="shared" si="380"/>
        <v>58.888888888888886</v>
      </c>
      <c r="M1090" s="14">
        <v>0</v>
      </c>
      <c r="N1090" s="15">
        <f t="shared" si="375"/>
        <v>0</v>
      </c>
      <c r="O1090" s="151" t="str">
        <f t="shared" si="376"/>
        <v/>
      </c>
      <c r="P1090" s="143" t="str">
        <f t="shared" si="377"/>
        <v/>
      </c>
      <c r="Q1090" s="11">
        <f t="shared" si="378"/>
        <v>24.7</v>
      </c>
      <c r="R1090" s="12">
        <f t="shared" si="379"/>
        <v>0</v>
      </c>
    </row>
    <row r="1091" spans="1:18" ht="14.25" customHeight="1" x14ac:dyDescent="0.25">
      <c r="A1091" s="172" t="s">
        <v>868</v>
      </c>
      <c r="B1091" s="71" t="s">
        <v>900</v>
      </c>
      <c r="C1091" s="120"/>
      <c r="D1091" s="11">
        <v>44.347826086956523</v>
      </c>
      <c r="E1091" s="226">
        <f t="shared" si="371"/>
        <v>0</v>
      </c>
      <c r="F1091" s="227">
        <f t="shared" si="372"/>
        <v>450.98039215686276</v>
      </c>
      <c r="G1091" s="226">
        <f t="shared" si="368"/>
        <v>534.88372093023258</v>
      </c>
      <c r="H1091" s="12">
        <f t="shared" si="369"/>
        <v>267.44186046511629</v>
      </c>
      <c r="I1091" s="16">
        <v>1.7391304347826089</v>
      </c>
      <c r="J1091" s="13">
        <f t="shared" si="373"/>
        <v>0</v>
      </c>
      <c r="K1091" s="32">
        <f t="shared" si="374"/>
        <v>2299.9999999999995</v>
      </c>
      <c r="L1091" s="70">
        <f t="shared" si="380"/>
        <v>25.5</v>
      </c>
      <c r="M1091" s="14">
        <v>0.56521739130434789</v>
      </c>
      <c r="N1091" s="15">
        <f t="shared" si="375"/>
        <v>0</v>
      </c>
      <c r="O1091" s="151">
        <f t="shared" si="376"/>
        <v>2476.9230769230767</v>
      </c>
      <c r="P1091" s="143">
        <f t="shared" si="377"/>
        <v>78.461538461538453</v>
      </c>
      <c r="Q1091" s="11">
        <f t="shared" si="378"/>
        <v>18.695652173913043</v>
      </c>
      <c r="R1091" s="12">
        <f t="shared" si="379"/>
        <v>0</v>
      </c>
    </row>
    <row r="1092" spans="1:18" ht="14.25" customHeight="1" x14ac:dyDescent="0.25">
      <c r="A1092" s="172" t="s">
        <v>861</v>
      </c>
      <c r="B1092" s="71" t="s">
        <v>900</v>
      </c>
      <c r="C1092" s="120"/>
      <c r="D1092" s="11">
        <v>54.511278195488721</v>
      </c>
      <c r="E1092" s="226">
        <f t="shared" si="371"/>
        <v>0</v>
      </c>
      <c r="F1092" s="227">
        <f t="shared" si="372"/>
        <v>366.89655172413796</v>
      </c>
      <c r="G1092" s="226">
        <f t="shared" si="368"/>
        <v>542.85714285714289</v>
      </c>
      <c r="H1092" s="12">
        <f t="shared" si="369"/>
        <v>271.42857142857144</v>
      </c>
      <c r="I1092" s="16">
        <v>4.4172932330827068</v>
      </c>
      <c r="J1092" s="13">
        <f t="shared" si="373"/>
        <v>0</v>
      </c>
      <c r="K1092" s="32">
        <f t="shared" si="374"/>
        <v>905.53191489361711</v>
      </c>
      <c r="L1092" s="70">
        <f t="shared" si="380"/>
        <v>12.340425531914894</v>
      </c>
      <c r="M1092" s="14">
        <v>0.3571428571428571</v>
      </c>
      <c r="N1092" s="15">
        <f t="shared" si="375"/>
        <v>0</v>
      </c>
      <c r="O1092" s="151">
        <f t="shared" si="376"/>
        <v>3920.0000000000005</v>
      </c>
      <c r="P1092" s="143">
        <f t="shared" si="377"/>
        <v>152.63157894736844</v>
      </c>
      <c r="Q1092" s="11">
        <f t="shared" si="378"/>
        <v>18.421052631578945</v>
      </c>
      <c r="R1092" s="12">
        <f t="shared" si="379"/>
        <v>0</v>
      </c>
    </row>
    <row r="1093" spans="1:18" ht="14.25" customHeight="1" x14ac:dyDescent="0.25">
      <c r="A1093" s="172" t="s">
        <v>856</v>
      </c>
      <c r="B1093" s="71" t="s">
        <v>900</v>
      </c>
      <c r="C1093" s="120"/>
      <c r="D1093" s="11">
        <v>62.566844919786092</v>
      </c>
      <c r="E1093" s="226">
        <f t="shared" si="371"/>
        <v>0</v>
      </c>
      <c r="F1093" s="227">
        <f t="shared" si="372"/>
        <v>319.65811965811969</v>
      </c>
      <c r="G1093" s="226">
        <f t="shared" si="368"/>
        <v>369.56521739130437</v>
      </c>
      <c r="H1093" s="12">
        <f t="shared" si="369"/>
        <v>184.78260869565219</v>
      </c>
      <c r="I1093" s="16">
        <v>2.1122994652406417</v>
      </c>
      <c r="J1093" s="13">
        <f t="shared" si="373"/>
        <v>0</v>
      </c>
      <c r="K1093" s="32">
        <f t="shared" si="374"/>
        <v>1893.6708860759495</v>
      </c>
      <c r="L1093" s="70">
        <f t="shared" si="380"/>
        <v>29.62025316455696</v>
      </c>
      <c r="M1093" s="14">
        <v>1.2032085561497325</v>
      </c>
      <c r="N1093" s="15">
        <f t="shared" si="375"/>
        <v>0</v>
      </c>
      <c r="O1093" s="151">
        <f t="shared" si="376"/>
        <v>1163.5555555555557</v>
      </c>
      <c r="P1093" s="143">
        <f t="shared" si="377"/>
        <v>52</v>
      </c>
      <c r="Q1093" s="11">
        <f t="shared" si="378"/>
        <v>27.058823529411761</v>
      </c>
      <c r="R1093" s="12">
        <f t="shared" si="379"/>
        <v>0</v>
      </c>
    </row>
    <row r="1094" spans="1:18" ht="14.25" customHeight="1" x14ac:dyDescent="0.25">
      <c r="A1094" s="172" t="s">
        <v>875</v>
      </c>
      <c r="B1094" s="71" t="s">
        <v>900</v>
      </c>
      <c r="C1094" s="120"/>
      <c r="D1094" s="11">
        <f>16.1848341232227</f>
        <v>16.1848341232227</v>
      </c>
      <c r="E1094" s="226">
        <f t="shared" si="371"/>
        <v>0</v>
      </c>
      <c r="F1094" s="227" t="str">
        <f t="shared" si="372"/>
        <v/>
      </c>
      <c r="G1094" s="226" t="str">
        <f t="shared" si="368"/>
        <v/>
      </c>
      <c r="H1094" s="12">
        <f t="shared" si="369"/>
        <v>800.75901328273562</v>
      </c>
      <c r="I1094" s="16">
        <v>0.92417061611374407</v>
      </c>
      <c r="J1094" s="13">
        <f t="shared" si="373"/>
        <v>0</v>
      </c>
      <c r="K1094" s="32">
        <f t="shared" si="374"/>
        <v>4328.2051282051289</v>
      </c>
      <c r="L1094" s="70">
        <f t="shared" si="380"/>
        <v>17.512820512820461</v>
      </c>
      <c r="M1094" s="14">
        <v>0.85308056872037918</v>
      </c>
      <c r="N1094" s="15">
        <f t="shared" si="375"/>
        <v>0</v>
      </c>
      <c r="O1094" s="151">
        <f t="shared" si="376"/>
        <v>1641.1111111111111</v>
      </c>
      <c r="P1094" s="143">
        <f t="shared" si="377"/>
        <v>18.972222222222165</v>
      </c>
      <c r="Q1094" s="11">
        <f t="shared" si="378"/>
        <v>6.2440758293838616</v>
      </c>
      <c r="R1094" s="12">
        <f t="shared" si="379"/>
        <v>0</v>
      </c>
    </row>
    <row r="1095" spans="1:18" ht="14.25" customHeight="1" x14ac:dyDescent="0.25">
      <c r="A1095" s="172" t="s">
        <v>874</v>
      </c>
      <c r="B1095" s="71" t="s">
        <v>900</v>
      </c>
      <c r="C1095" s="120"/>
      <c r="D1095" s="11">
        <v>25.882352941176471</v>
      </c>
      <c r="E1095" s="226">
        <f t="shared" si="371"/>
        <v>0</v>
      </c>
      <c r="F1095" s="227">
        <f t="shared" si="372"/>
        <v>772.72727272727275</v>
      </c>
      <c r="G1095" s="226">
        <f t="shared" si="368"/>
        <v>944.44444444444446</v>
      </c>
      <c r="H1095" s="12">
        <f t="shared" si="369"/>
        <v>472.22222222222223</v>
      </c>
      <c r="I1095" s="16">
        <v>1.1764705882352942</v>
      </c>
      <c r="J1095" s="13">
        <f t="shared" si="373"/>
        <v>0</v>
      </c>
      <c r="K1095" s="32">
        <f t="shared" si="374"/>
        <v>3400</v>
      </c>
      <c r="L1095" s="70">
        <f t="shared" si="380"/>
        <v>22</v>
      </c>
      <c r="M1095" s="14">
        <v>0.39999999999999997</v>
      </c>
      <c r="N1095" s="15">
        <f t="shared" si="375"/>
        <v>0</v>
      </c>
      <c r="O1095" s="151">
        <f t="shared" si="376"/>
        <v>3500</v>
      </c>
      <c r="P1095" s="143">
        <f t="shared" si="377"/>
        <v>64.705882352941188</v>
      </c>
      <c r="Q1095" s="11">
        <f t="shared" si="378"/>
        <v>10.588235294117647</v>
      </c>
      <c r="R1095" s="12">
        <f t="shared" si="379"/>
        <v>0</v>
      </c>
    </row>
    <row r="1096" spans="1:18" ht="14.25" customHeight="1" x14ac:dyDescent="0.25">
      <c r="A1096" s="172" t="s">
        <v>715</v>
      </c>
      <c r="B1096" s="71" t="s">
        <v>900</v>
      </c>
      <c r="C1096" s="120"/>
      <c r="D1096" s="11">
        <v>240.29850746268659</v>
      </c>
      <c r="E1096" s="226">
        <f t="shared" si="371"/>
        <v>0</v>
      </c>
      <c r="F1096" s="227">
        <f t="shared" si="372"/>
        <v>83.229813664596264</v>
      </c>
      <c r="G1096" s="226">
        <f t="shared" si="368"/>
        <v>95.035460992907801</v>
      </c>
      <c r="H1096" s="12">
        <f t="shared" si="369"/>
        <v>47.5177304964539</v>
      </c>
      <c r="I1096" s="16">
        <v>7.4626865671641802</v>
      </c>
      <c r="J1096" s="13">
        <f t="shared" si="373"/>
        <v>0</v>
      </c>
      <c r="K1096" s="32">
        <f t="shared" si="374"/>
        <v>536</v>
      </c>
      <c r="L1096" s="70">
        <f t="shared" si="380"/>
        <v>32.199999999999996</v>
      </c>
      <c r="M1096" s="14">
        <v>3.432835820895523</v>
      </c>
      <c r="N1096" s="15">
        <f t="shared" si="375"/>
        <v>0</v>
      </c>
      <c r="O1096" s="151">
        <f t="shared" si="376"/>
        <v>407.82608695652164</v>
      </c>
      <c r="P1096" s="143">
        <f t="shared" si="377"/>
        <v>70</v>
      </c>
      <c r="Q1096" s="11">
        <f t="shared" si="378"/>
        <v>105.22388059701493</v>
      </c>
      <c r="R1096" s="12">
        <f t="shared" si="379"/>
        <v>0</v>
      </c>
    </row>
    <row r="1097" spans="1:18" ht="14.25" customHeight="1" x14ac:dyDescent="0.25">
      <c r="A1097" s="172" t="s">
        <v>693</v>
      </c>
      <c r="B1097" s="71" t="s">
        <v>900</v>
      </c>
      <c r="C1097" s="120"/>
      <c r="D1097" s="11">
        <v>296.46302250803859</v>
      </c>
      <c r="E1097" s="226">
        <f t="shared" si="371"/>
        <v>0</v>
      </c>
      <c r="F1097" s="227">
        <f t="shared" si="372"/>
        <v>67.462039045553141</v>
      </c>
      <c r="G1097" s="226">
        <f t="shared" si="368"/>
        <v>72.426641825803443</v>
      </c>
      <c r="H1097" s="12">
        <f t="shared" si="369"/>
        <v>36.213320912901722</v>
      </c>
      <c r="I1097" s="16">
        <v>5.0803858520900329</v>
      </c>
      <c r="J1097" s="13">
        <f t="shared" si="373"/>
        <v>0</v>
      </c>
      <c r="K1097" s="32">
        <f t="shared" si="374"/>
        <v>787.34177215189857</v>
      </c>
      <c r="L1097" s="70">
        <f t="shared" si="380"/>
        <v>58.35443037974683</v>
      </c>
      <c r="M1097" s="14">
        <v>2.7009646302250805</v>
      </c>
      <c r="N1097" s="15">
        <f t="shared" si="375"/>
        <v>0</v>
      </c>
      <c r="O1097" s="151">
        <f t="shared" si="376"/>
        <v>518.33333333333337</v>
      </c>
      <c r="P1097" s="143">
        <f t="shared" si="377"/>
        <v>109.76190476190476</v>
      </c>
      <c r="Q1097" s="11">
        <f t="shared" si="378"/>
        <v>138.07073954983923</v>
      </c>
      <c r="R1097" s="12">
        <f t="shared" si="379"/>
        <v>0</v>
      </c>
    </row>
    <row r="1098" spans="1:18" ht="14.25" customHeight="1" x14ac:dyDescent="0.25">
      <c r="A1098" s="172" t="s">
        <v>719</v>
      </c>
      <c r="B1098" s="71" t="s">
        <v>900</v>
      </c>
      <c r="C1098" s="120"/>
      <c r="D1098" s="11">
        <v>232.7659574468085</v>
      </c>
      <c r="E1098" s="226">
        <f t="shared" si="371"/>
        <v>0</v>
      </c>
      <c r="F1098" s="227">
        <f t="shared" si="372"/>
        <v>85.923217550274217</v>
      </c>
      <c r="G1098" s="226">
        <f t="shared" ref="G1098:G1111" si="381">IF(D1098=0,"",IF((IF($G$2&gt;=200,0,(((200-$G$2)/($D1098-($I1098*4))*100))))&gt;999,"",IF($G$2&gt;=200,0,(((200-$G$2)/($D1098-($I1098*4))*100)))))</f>
        <v>98.532494758909863</v>
      </c>
      <c r="H1098" s="12">
        <f t="shared" ref="H1098:H1111" si="382">IF(D1098=0,"",IF((IF($G$2&gt;=100,0,(((100-$G$2)/($D1098-($I1098*4))*100))))&gt;999,"",IF($G$2&gt;=100,0,(((100-$G$2)/($D1098-($I1098*4))*100)))))</f>
        <v>49.266247379454931</v>
      </c>
      <c r="I1098" s="16">
        <v>7.4468085106382977</v>
      </c>
      <c r="J1098" s="13">
        <f t="shared" si="373"/>
        <v>0</v>
      </c>
      <c r="K1098" s="32">
        <f t="shared" si="374"/>
        <v>537.14285714285722</v>
      </c>
      <c r="L1098" s="70">
        <f t="shared" si="380"/>
        <v>31.257142857142856</v>
      </c>
      <c r="M1098" s="14">
        <v>0.76595744680851063</v>
      </c>
      <c r="N1098" s="15">
        <f t="shared" si="375"/>
        <v>0</v>
      </c>
      <c r="O1098" s="151">
        <f t="shared" si="376"/>
        <v>1827.7777777777778</v>
      </c>
      <c r="P1098" s="143">
        <f t="shared" si="377"/>
        <v>303.88888888888886</v>
      </c>
      <c r="Q1098" s="11">
        <f t="shared" si="378"/>
        <v>101.48936170212765</v>
      </c>
      <c r="R1098" s="12">
        <f t="shared" si="379"/>
        <v>0</v>
      </c>
    </row>
    <row r="1099" spans="1:18" ht="14.25" customHeight="1" x14ac:dyDescent="0.25">
      <c r="A1099" s="172" t="s">
        <v>788</v>
      </c>
      <c r="B1099" s="71" t="s">
        <v>900</v>
      </c>
      <c r="C1099" s="120"/>
      <c r="D1099" s="11">
        <v>135.32934131736528</v>
      </c>
      <c r="E1099" s="226">
        <f t="shared" si="371"/>
        <v>0</v>
      </c>
      <c r="F1099" s="227">
        <f t="shared" si="372"/>
        <v>147.78761061946901</v>
      </c>
      <c r="G1099" s="226">
        <f t="shared" si="381"/>
        <v>224.46236559139786</v>
      </c>
      <c r="H1099" s="12">
        <f t="shared" si="382"/>
        <v>112.23118279569893</v>
      </c>
      <c r="I1099" s="16">
        <v>11.556886227544911</v>
      </c>
      <c r="J1099" s="13">
        <f t="shared" si="373"/>
        <v>0</v>
      </c>
      <c r="K1099" s="32">
        <f t="shared" si="374"/>
        <v>346.11398963730568</v>
      </c>
      <c r="L1099" s="70">
        <f t="shared" si="380"/>
        <v>11.709844559585491</v>
      </c>
      <c r="M1099" s="14">
        <v>2.5149700598802398</v>
      </c>
      <c r="N1099" s="15">
        <f t="shared" si="375"/>
        <v>0</v>
      </c>
      <c r="O1099" s="151">
        <f t="shared" si="376"/>
        <v>556.66666666666663</v>
      </c>
      <c r="P1099" s="143">
        <f t="shared" si="377"/>
        <v>53.809523809523803</v>
      </c>
      <c r="Q1099" s="11">
        <f t="shared" si="378"/>
        <v>44.550898203592816</v>
      </c>
      <c r="R1099" s="12">
        <f t="shared" si="379"/>
        <v>0</v>
      </c>
    </row>
    <row r="1100" spans="1:18" ht="14.25" customHeight="1" x14ac:dyDescent="0.25">
      <c r="A1100" s="172" t="s">
        <v>821</v>
      </c>
      <c r="B1100" s="71" t="s">
        <v>900</v>
      </c>
      <c r="C1100" s="120"/>
      <c r="D1100" s="11">
        <v>100.66445182724253</v>
      </c>
      <c r="E1100" s="226">
        <f t="shared" si="371"/>
        <v>0</v>
      </c>
      <c r="F1100" s="227">
        <f t="shared" si="372"/>
        <v>198.67986798679866</v>
      </c>
      <c r="G1100" s="226">
        <f t="shared" si="381"/>
        <v>375.78027465667913</v>
      </c>
      <c r="H1100" s="12">
        <f t="shared" si="382"/>
        <v>187.89013732833956</v>
      </c>
      <c r="I1100" s="16">
        <v>11.860465116279071</v>
      </c>
      <c r="J1100" s="13">
        <f t="shared" si="373"/>
        <v>0</v>
      </c>
      <c r="K1100" s="32">
        <f t="shared" si="374"/>
        <v>337.25490196078425</v>
      </c>
      <c r="L1100" s="70">
        <f t="shared" si="380"/>
        <v>8.4873949579831933</v>
      </c>
      <c r="M1100" s="14">
        <v>0.28571428571428575</v>
      </c>
      <c r="N1100" s="15">
        <f t="shared" si="375"/>
        <v>0</v>
      </c>
      <c r="O1100" s="151">
        <f t="shared" si="376"/>
        <v>4899.9999999999991</v>
      </c>
      <c r="P1100" s="143">
        <f t="shared" si="377"/>
        <v>352.32558139534882</v>
      </c>
      <c r="Q1100" s="11">
        <f t="shared" si="378"/>
        <v>26.611295681063122</v>
      </c>
      <c r="R1100" s="12">
        <f t="shared" si="379"/>
        <v>0</v>
      </c>
    </row>
    <row r="1101" spans="1:18" ht="14.25" customHeight="1" x14ac:dyDescent="0.25">
      <c r="A1101" s="172" t="s">
        <v>701</v>
      </c>
      <c r="B1101" s="71" t="s">
        <v>900</v>
      </c>
      <c r="C1101" s="120"/>
      <c r="D1101" s="11">
        <v>264.74820143884892</v>
      </c>
      <c r="E1101" s="226">
        <f t="shared" si="371"/>
        <v>0</v>
      </c>
      <c r="F1101" s="227">
        <f t="shared" si="372"/>
        <v>75.543478260869563</v>
      </c>
      <c r="G1101" s="226">
        <f t="shared" si="381"/>
        <v>81.00233100233099</v>
      </c>
      <c r="H1101" s="12">
        <f t="shared" si="382"/>
        <v>40.501165501165495</v>
      </c>
      <c r="I1101" s="16">
        <v>4.4604316546762597</v>
      </c>
      <c r="J1101" s="13">
        <f t="shared" si="373"/>
        <v>0</v>
      </c>
      <c r="K1101" s="32">
        <f t="shared" si="374"/>
        <v>896.77419354838696</v>
      </c>
      <c r="L1101" s="70">
        <f t="shared" si="380"/>
        <v>59.354838709677409</v>
      </c>
      <c r="M1101" s="14">
        <v>0</v>
      </c>
      <c r="N1101" s="15">
        <f t="shared" si="375"/>
        <v>0</v>
      </c>
      <c r="O1101" s="151" t="str">
        <f t="shared" si="376"/>
        <v/>
      </c>
      <c r="P1101" s="143" t="str">
        <f t="shared" si="377"/>
        <v/>
      </c>
      <c r="Q1101" s="11">
        <f t="shared" si="378"/>
        <v>123.45323741007195</v>
      </c>
      <c r="R1101" s="12">
        <f t="shared" si="379"/>
        <v>0</v>
      </c>
    </row>
    <row r="1102" spans="1:18" ht="14.25" customHeight="1" x14ac:dyDescent="0.25">
      <c r="A1102" s="172" t="s">
        <v>839</v>
      </c>
      <c r="B1102" s="71" t="s">
        <v>900</v>
      </c>
      <c r="C1102" s="120"/>
      <c r="D1102" s="11">
        <v>82.481751824817508</v>
      </c>
      <c r="E1102" s="226">
        <f t="shared" si="371"/>
        <v>0</v>
      </c>
      <c r="F1102" s="227">
        <f t="shared" si="372"/>
        <v>242.47787610619471</v>
      </c>
      <c r="G1102" s="226">
        <f t="shared" si="381"/>
        <v>254.17439703153991</v>
      </c>
      <c r="H1102" s="12">
        <f t="shared" si="382"/>
        <v>127.08719851576996</v>
      </c>
      <c r="I1102" s="16">
        <v>0.94890510948905105</v>
      </c>
      <c r="J1102" s="13">
        <f t="shared" si="373"/>
        <v>0</v>
      </c>
      <c r="K1102" s="32">
        <f t="shared" si="374"/>
        <v>4215.3846153846152</v>
      </c>
      <c r="L1102" s="70">
        <f t="shared" si="380"/>
        <v>86.92307692307692</v>
      </c>
      <c r="M1102" s="14">
        <v>1.4233576642335766</v>
      </c>
      <c r="N1102" s="15">
        <f t="shared" si="375"/>
        <v>0</v>
      </c>
      <c r="O1102" s="151">
        <f t="shared" si="376"/>
        <v>983.58974358974365</v>
      </c>
      <c r="P1102" s="143">
        <f t="shared" si="377"/>
        <v>57.948717948717942</v>
      </c>
      <c r="Q1102" s="11">
        <f t="shared" si="378"/>
        <v>39.343065693430653</v>
      </c>
      <c r="R1102" s="12">
        <f t="shared" si="379"/>
        <v>0</v>
      </c>
    </row>
    <row r="1103" spans="1:18" ht="14.25" customHeight="1" x14ac:dyDescent="0.25">
      <c r="A1103" s="172" t="s">
        <v>846</v>
      </c>
      <c r="B1103" s="71" t="s">
        <v>900</v>
      </c>
      <c r="C1103" s="120"/>
      <c r="D1103" s="11">
        <v>76.623376623376615</v>
      </c>
      <c r="E1103" s="226">
        <f t="shared" si="371"/>
        <v>0</v>
      </c>
      <c r="F1103" s="227">
        <f t="shared" si="372"/>
        <v>261.0169491525424</v>
      </c>
      <c r="G1103" s="226">
        <f t="shared" si="381"/>
        <v>276.48114901256736</v>
      </c>
      <c r="H1103" s="12">
        <f t="shared" si="382"/>
        <v>138.24057450628368</v>
      </c>
      <c r="I1103" s="16">
        <v>1.0714285714285714</v>
      </c>
      <c r="J1103" s="13">
        <f t="shared" si="373"/>
        <v>0</v>
      </c>
      <c r="K1103" s="32">
        <f t="shared" si="374"/>
        <v>3733.3333333333335</v>
      </c>
      <c r="L1103" s="70">
        <f t="shared" si="380"/>
        <v>71.515151515151516</v>
      </c>
      <c r="M1103" s="14">
        <v>1.4285714285714286</v>
      </c>
      <c r="N1103" s="15">
        <f t="shared" si="375"/>
        <v>0</v>
      </c>
      <c r="O1103" s="151">
        <f t="shared" si="376"/>
        <v>979.99999999999989</v>
      </c>
      <c r="P1103" s="143">
        <f t="shared" si="377"/>
        <v>53.636363636363626</v>
      </c>
      <c r="Q1103" s="11">
        <f t="shared" si="378"/>
        <v>36.168831168831161</v>
      </c>
      <c r="R1103" s="12">
        <f t="shared" si="379"/>
        <v>0</v>
      </c>
    </row>
    <row r="1104" spans="1:18" ht="14.25" customHeight="1" x14ac:dyDescent="0.25">
      <c r="A1104" s="172" t="s">
        <v>718</v>
      </c>
      <c r="B1104" s="71" t="s">
        <v>900</v>
      </c>
      <c r="C1104" s="120"/>
      <c r="D1104" s="11">
        <v>232.92181069958846</v>
      </c>
      <c r="E1104" s="226">
        <f t="shared" si="371"/>
        <v>0</v>
      </c>
      <c r="F1104" s="227">
        <f t="shared" si="372"/>
        <v>85.865724381625455</v>
      </c>
      <c r="G1104" s="226">
        <f t="shared" si="381"/>
        <v>94.113090627420604</v>
      </c>
      <c r="H1104" s="12">
        <f t="shared" si="382"/>
        <v>47.056545313710302</v>
      </c>
      <c r="I1104" s="16">
        <v>5.1028806584362139</v>
      </c>
      <c r="J1104" s="13">
        <f t="shared" si="373"/>
        <v>0</v>
      </c>
      <c r="K1104" s="32">
        <f t="shared" si="374"/>
        <v>783.87096774193549</v>
      </c>
      <c r="L1104" s="70">
        <f t="shared" si="380"/>
        <v>45.645161290322577</v>
      </c>
      <c r="M1104" s="14">
        <v>0.94650205761316863</v>
      </c>
      <c r="N1104" s="15">
        <f t="shared" si="375"/>
        <v>0</v>
      </c>
      <c r="O1104" s="151">
        <f t="shared" si="376"/>
        <v>1479.1304347826087</v>
      </c>
      <c r="P1104" s="143">
        <f t="shared" si="377"/>
        <v>246.08695652173913</v>
      </c>
      <c r="Q1104" s="11">
        <f t="shared" si="378"/>
        <v>106.25514403292181</v>
      </c>
      <c r="R1104" s="12">
        <f t="shared" si="379"/>
        <v>0</v>
      </c>
    </row>
    <row r="1105" spans="1:18" ht="14.25" customHeight="1" x14ac:dyDescent="0.25">
      <c r="A1105" s="172" t="s">
        <v>723</v>
      </c>
      <c r="B1105" s="71" t="s">
        <v>900</v>
      </c>
      <c r="C1105" s="120"/>
      <c r="D1105" s="11">
        <v>222.38163558106166</v>
      </c>
      <c r="E1105" s="226">
        <f t="shared" si="371"/>
        <v>0</v>
      </c>
      <c r="F1105" s="227">
        <f t="shared" si="372"/>
        <v>89.935483870967758</v>
      </c>
      <c r="G1105" s="226">
        <f t="shared" si="381"/>
        <v>116.75041876046903</v>
      </c>
      <c r="H1105" s="12">
        <f t="shared" si="382"/>
        <v>58.375209380234516</v>
      </c>
      <c r="I1105" s="16">
        <v>12.769010043041606</v>
      </c>
      <c r="J1105" s="13">
        <f t="shared" si="373"/>
        <v>0</v>
      </c>
      <c r="K1105" s="32">
        <f t="shared" si="374"/>
        <v>313.25842696629218</v>
      </c>
      <c r="L1105" s="70">
        <f t="shared" si="380"/>
        <v>17.415730337078649</v>
      </c>
      <c r="M1105" s="14">
        <v>0</v>
      </c>
      <c r="N1105" s="15">
        <f t="shared" si="375"/>
        <v>0</v>
      </c>
      <c r="O1105" s="151" t="str">
        <f t="shared" si="376"/>
        <v/>
      </c>
      <c r="P1105" s="143" t="str">
        <f t="shared" si="377"/>
        <v/>
      </c>
      <c r="Q1105" s="11">
        <f t="shared" si="378"/>
        <v>85.652797704447622</v>
      </c>
      <c r="R1105" s="12">
        <f t="shared" si="379"/>
        <v>0</v>
      </c>
    </row>
    <row r="1106" spans="1:18" ht="14.25" customHeight="1" x14ac:dyDescent="0.25">
      <c r="A1106" s="172" t="s">
        <v>776</v>
      </c>
      <c r="B1106" s="71" t="s">
        <v>900</v>
      </c>
      <c r="C1106" s="120"/>
      <c r="D1106" s="11">
        <v>144.22310756972112</v>
      </c>
      <c r="E1106" s="226">
        <f t="shared" si="371"/>
        <v>0</v>
      </c>
      <c r="F1106" s="227">
        <f t="shared" si="372"/>
        <v>138.67403314917127</v>
      </c>
      <c r="G1106" s="226">
        <f t="shared" si="381"/>
        <v>157.26817042606513</v>
      </c>
      <c r="H1106" s="12">
        <f t="shared" si="382"/>
        <v>78.634085213032563</v>
      </c>
      <c r="I1106" s="16">
        <v>4.2629482071713145</v>
      </c>
      <c r="J1106" s="13">
        <f t="shared" si="373"/>
        <v>0</v>
      </c>
      <c r="K1106" s="32">
        <f t="shared" si="374"/>
        <v>938.31775700934588</v>
      </c>
      <c r="L1106" s="70">
        <f t="shared" si="380"/>
        <v>33.831775700934585</v>
      </c>
      <c r="M1106" s="14">
        <v>1.4741035856573708</v>
      </c>
      <c r="N1106" s="15">
        <f t="shared" si="375"/>
        <v>0</v>
      </c>
      <c r="O1106" s="151">
        <f t="shared" si="376"/>
        <v>949.72972972972957</v>
      </c>
      <c r="P1106" s="143">
        <f t="shared" si="377"/>
        <v>97.837837837837824</v>
      </c>
      <c r="Q1106" s="11">
        <f t="shared" si="378"/>
        <v>63.585657370517936</v>
      </c>
      <c r="R1106" s="12">
        <f t="shared" si="379"/>
        <v>0</v>
      </c>
    </row>
    <row r="1107" spans="1:18" ht="14.25" customHeight="1" x14ac:dyDescent="0.25">
      <c r="A1107" s="172" t="s">
        <v>705</v>
      </c>
      <c r="B1107" s="71" t="s">
        <v>900</v>
      </c>
      <c r="C1107" s="120"/>
      <c r="D1107" s="11">
        <v>257.00164744645798</v>
      </c>
      <c r="E1107" s="226">
        <f t="shared" si="371"/>
        <v>0</v>
      </c>
      <c r="F1107" s="227">
        <f t="shared" si="372"/>
        <v>77.820512820512818</v>
      </c>
      <c r="G1107" s="226">
        <f t="shared" si="381"/>
        <v>93.672839506172835</v>
      </c>
      <c r="H1107" s="12">
        <f t="shared" si="382"/>
        <v>46.836419753086417</v>
      </c>
      <c r="I1107" s="16">
        <v>10.87314662273476</v>
      </c>
      <c r="J1107" s="13">
        <f t="shared" si="373"/>
        <v>0</v>
      </c>
      <c r="K1107" s="32">
        <f t="shared" si="374"/>
        <v>367.87878787878793</v>
      </c>
      <c r="L1107" s="70">
        <f t="shared" si="380"/>
        <v>23.636363636363637</v>
      </c>
      <c r="M1107" s="14">
        <v>0</v>
      </c>
      <c r="N1107" s="15">
        <f t="shared" si="375"/>
        <v>0</v>
      </c>
      <c r="O1107" s="151" t="str">
        <f t="shared" si="376"/>
        <v/>
      </c>
      <c r="P1107" s="143" t="str">
        <f t="shared" si="377"/>
        <v/>
      </c>
      <c r="Q1107" s="11">
        <f t="shared" si="378"/>
        <v>106.75453047775947</v>
      </c>
      <c r="R1107" s="12">
        <f t="shared" si="379"/>
        <v>0</v>
      </c>
    </row>
    <row r="1108" spans="1:18" ht="14.25" customHeight="1" x14ac:dyDescent="0.25">
      <c r="A1108" s="172" t="s">
        <v>764</v>
      </c>
      <c r="B1108" s="71" t="s">
        <v>900</v>
      </c>
      <c r="C1108" s="120"/>
      <c r="D1108" s="11">
        <v>161.07382550335569</v>
      </c>
      <c r="E1108" s="226">
        <f t="shared" si="371"/>
        <v>0</v>
      </c>
      <c r="F1108" s="227">
        <f t="shared" si="372"/>
        <v>124.16666666666667</v>
      </c>
      <c r="G1108" s="226">
        <f t="shared" si="381"/>
        <v>232.81250000000006</v>
      </c>
      <c r="H1108" s="12">
        <f t="shared" si="382"/>
        <v>116.40625000000003</v>
      </c>
      <c r="I1108" s="16">
        <v>18.791946308724832</v>
      </c>
      <c r="J1108" s="13">
        <f t="shared" si="373"/>
        <v>0</v>
      </c>
      <c r="K1108" s="32">
        <f t="shared" si="374"/>
        <v>212.85714285714286</v>
      </c>
      <c r="L1108" s="70">
        <f t="shared" si="380"/>
        <v>8.5714285714285712</v>
      </c>
      <c r="M1108" s="14">
        <v>0</v>
      </c>
      <c r="N1108" s="15">
        <f t="shared" si="375"/>
        <v>0</v>
      </c>
      <c r="O1108" s="151" t="str">
        <f t="shared" si="376"/>
        <v/>
      </c>
      <c r="P1108" s="143" t="str">
        <f t="shared" si="377"/>
        <v/>
      </c>
      <c r="Q1108" s="11">
        <f t="shared" si="378"/>
        <v>42.953020134228183</v>
      </c>
      <c r="R1108" s="12">
        <f t="shared" si="379"/>
        <v>0</v>
      </c>
    </row>
    <row r="1109" spans="1:18" ht="14.25" customHeight="1" x14ac:dyDescent="0.25">
      <c r="A1109" s="172" t="s">
        <v>866</v>
      </c>
      <c r="B1109" s="71" t="s">
        <v>900</v>
      </c>
      <c r="C1109" s="120"/>
      <c r="D1109" s="11">
        <v>46.15</v>
      </c>
      <c r="E1109" s="226">
        <f t="shared" si="371"/>
        <v>0</v>
      </c>
      <c r="F1109" s="227">
        <f t="shared" si="372"/>
        <v>433.36944745395448</v>
      </c>
      <c r="G1109" s="226">
        <f t="shared" si="381"/>
        <v>437.7325454147516</v>
      </c>
      <c r="H1109" s="12">
        <f t="shared" si="382"/>
        <v>218.8662727073758</v>
      </c>
      <c r="I1109" s="16">
        <v>0.115</v>
      </c>
      <c r="J1109" s="13">
        <f t="shared" si="373"/>
        <v>0</v>
      </c>
      <c r="K1109" s="32">
        <f t="shared" si="374"/>
        <v>9999</v>
      </c>
      <c r="L1109" s="70">
        <v>99.9</v>
      </c>
      <c r="M1109" s="14">
        <v>0</v>
      </c>
      <c r="N1109" s="15">
        <f t="shared" si="375"/>
        <v>0</v>
      </c>
      <c r="O1109" s="151" t="str">
        <f t="shared" si="376"/>
        <v/>
      </c>
      <c r="P1109" s="143" t="str">
        <f t="shared" si="377"/>
        <v/>
      </c>
      <c r="Q1109" s="11">
        <f t="shared" si="378"/>
        <v>22.844999999999999</v>
      </c>
      <c r="R1109" s="12">
        <f t="shared" si="379"/>
        <v>0</v>
      </c>
    </row>
    <row r="1110" spans="1:18" ht="14.25" customHeight="1" x14ac:dyDescent="0.25">
      <c r="A1110" s="172" t="s">
        <v>853</v>
      </c>
      <c r="B1110" s="71" t="s">
        <v>900</v>
      </c>
      <c r="C1110" s="120"/>
      <c r="D1110" s="11">
        <v>64.523809523809518</v>
      </c>
      <c r="E1110" s="226">
        <f t="shared" si="371"/>
        <v>0</v>
      </c>
      <c r="F1110" s="227">
        <f t="shared" si="372"/>
        <v>309.96309963099634</v>
      </c>
      <c r="G1110" s="226">
        <f t="shared" si="381"/>
        <v>367.45406824146983</v>
      </c>
      <c r="H1110" s="12">
        <f t="shared" si="382"/>
        <v>183.72703412073491</v>
      </c>
      <c r="I1110" s="16">
        <v>2.5238095238095237</v>
      </c>
      <c r="J1110" s="13">
        <f t="shared" si="373"/>
        <v>0</v>
      </c>
      <c r="K1110" s="32">
        <f t="shared" si="374"/>
        <v>1584.9056603773586</v>
      </c>
      <c r="L1110" s="70">
        <f>IF(OR(D1110=0,I1110=0,A1110="",K1110=""),"",IF((D1110/I1110)&gt;99.9,"",(D1110/I1110)))</f>
        <v>25.566037735849054</v>
      </c>
      <c r="M1110" s="14">
        <v>1.4047619047619049</v>
      </c>
      <c r="N1110" s="15">
        <f t="shared" si="375"/>
        <v>0</v>
      </c>
      <c r="O1110" s="151">
        <f t="shared" si="376"/>
        <v>996.61016949152531</v>
      </c>
      <c r="P1110" s="143">
        <f t="shared" si="377"/>
        <v>45.932203389830498</v>
      </c>
      <c r="Q1110" s="11">
        <f t="shared" si="378"/>
        <v>27.214285714285712</v>
      </c>
      <c r="R1110" s="12">
        <f t="shared" si="379"/>
        <v>0</v>
      </c>
    </row>
    <row r="1111" spans="1:18" ht="14.25" customHeight="1" x14ac:dyDescent="0.25">
      <c r="A1111" s="172" t="s">
        <v>829</v>
      </c>
      <c r="B1111" s="71" t="s">
        <v>900</v>
      </c>
      <c r="C1111" s="120"/>
      <c r="D1111" s="11">
        <v>90.731707317073173</v>
      </c>
      <c r="E1111" s="226">
        <f t="shared" si="371"/>
        <v>0</v>
      </c>
      <c r="F1111" s="227">
        <f t="shared" si="372"/>
        <v>220.4301075268817</v>
      </c>
      <c r="G1111" s="226">
        <f t="shared" si="381"/>
        <v>372.05081669691469</v>
      </c>
      <c r="H1111" s="12">
        <f t="shared" si="382"/>
        <v>186.02540834845735</v>
      </c>
      <c r="I1111" s="16">
        <v>9.2439024390243905</v>
      </c>
      <c r="J1111" s="13">
        <f t="shared" si="373"/>
        <v>0</v>
      </c>
      <c r="K1111" s="32">
        <f t="shared" si="374"/>
        <v>432.71767810026381</v>
      </c>
      <c r="L1111" s="70">
        <f>IF(OR(D1111=0,I1111=0,A1111="",K1111=""),"",IF((D1111/I1111)&gt;99.9,"",(D1111/I1111)))</f>
        <v>9.8153034300791564</v>
      </c>
      <c r="M1111" s="14">
        <v>0.36585365853658541</v>
      </c>
      <c r="N1111" s="15">
        <f t="shared" si="375"/>
        <v>0</v>
      </c>
      <c r="O1111" s="151">
        <f t="shared" si="376"/>
        <v>3826.6666666666661</v>
      </c>
      <c r="P1111" s="143">
        <f t="shared" si="377"/>
        <v>247.99999999999997</v>
      </c>
      <c r="Q1111" s="11">
        <f t="shared" si="378"/>
        <v>26.878048780487806</v>
      </c>
      <c r="R1111" s="12">
        <f t="shared" si="379"/>
        <v>0</v>
      </c>
    </row>
    <row r="1112" spans="1:18" s="9" customFormat="1" ht="8.1" customHeight="1" thickBot="1" x14ac:dyDescent="0.3">
      <c r="A1112" s="158"/>
      <c r="B1112" s="215"/>
      <c r="C1112" s="136"/>
      <c r="D1112" s="4"/>
      <c r="E1112" s="5"/>
      <c r="F1112" s="5"/>
      <c r="G1112" s="5"/>
      <c r="H1112" s="5"/>
      <c r="I1112" s="6"/>
      <c r="J1112" s="7"/>
      <c r="K1112" s="29"/>
      <c r="L1112" s="6"/>
      <c r="M1112" s="6"/>
      <c r="N1112" s="7"/>
      <c r="O1112" s="149"/>
      <c r="P1112" s="141"/>
      <c r="Q1112" s="4"/>
      <c r="R1112" s="5"/>
    </row>
    <row r="1113" spans="1:18" s="24" customFormat="1" ht="15.75" thickBot="1" x14ac:dyDescent="0.3">
      <c r="A1113" s="165" t="s">
        <v>32</v>
      </c>
      <c r="B1113" s="214"/>
      <c r="C1113" s="138"/>
      <c r="D1113" s="20">
        <f>SUM(E3:E1112)</f>
        <v>0</v>
      </c>
      <c r="E1113" s="133"/>
      <c r="F1113" s="133"/>
      <c r="G1113" s="133"/>
      <c r="H1113" s="133"/>
      <c r="I1113" s="21">
        <f>SUM(J3:J1112)</f>
        <v>0</v>
      </c>
      <c r="J1113" s="22"/>
      <c r="K1113" s="30"/>
      <c r="L1113" s="132"/>
      <c r="M1113" s="170">
        <f>SUM(N3:N1112)</f>
        <v>0</v>
      </c>
      <c r="N1113" s="23"/>
      <c r="O1113" s="155"/>
      <c r="P1113" s="167"/>
      <c r="Q1113" s="169">
        <f>SUM(R3:R1112)</f>
        <v>0</v>
      </c>
      <c r="R1113" s="168"/>
    </row>
    <row r="1114" spans="1:18" ht="15.75" thickBot="1" x14ac:dyDescent="0.3"/>
    <row r="1115" spans="1:18" ht="15.75" customHeight="1" thickBot="1" x14ac:dyDescent="0.3">
      <c r="A1115" s="189" t="s">
        <v>55</v>
      </c>
      <c r="C1115" s="223"/>
      <c r="K1115" s="127"/>
    </row>
    <row r="1116" spans="1:18" ht="15.75" customHeight="1" thickBot="1" x14ac:dyDescent="0.3">
      <c r="A1116" s="190" t="s">
        <v>878</v>
      </c>
      <c r="C1116" s="223"/>
      <c r="K1116" s="127"/>
    </row>
    <row r="1117" spans="1:18" ht="15.75" thickBot="1" x14ac:dyDescent="0.3">
      <c r="A1117" s="191" t="s">
        <v>51</v>
      </c>
    </row>
    <row r="1118" spans="1:18" ht="15.75" thickBot="1" x14ac:dyDescent="0.3">
      <c r="A1118" s="192" t="s">
        <v>52</v>
      </c>
    </row>
    <row r="1119" spans="1:18" ht="15.75" thickBot="1" x14ac:dyDescent="0.3">
      <c r="A1119" s="193" t="s">
        <v>53</v>
      </c>
    </row>
    <row r="1120" spans="1:18" ht="15.75" thickBot="1" x14ac:dyDescent="0.3">
      <c r="A1120" s="194" t="s">
        <v>72</v>
      </c>
    </row>
    <row r="1121" spans="1:1" ht="15.75" thickBot="1" x14ac:dyDescent="0.3">
      <c r="A1121" s="195" t="s">
        <v>73</v>
      </c>
    </row>
    <row r="1122" spans="1:1" ht="15.75" thickBot="1" x14ac:dyDescent="0.3">
      <c r="A1122" s="196" t="s">
        <v>56</v>
      </c>
    </row>
    <row r="1123" spans="1:1" ht="15.75" thickBot="1" x14ac:dyDescent="0.3">
      <c r="A1123" s="197" t="s">
        <v>341</v>
      </c>
    </row>
    <row r="1124" spans="1:1" ht="15.75" thickBot="1" x14ac:dyDescent="0.3">
      <c r="A1124" s="198" t="s">
        <v>368</v>
      </c>
    </row>
    <row r="1125" spans="1:1" ht="15.75" thickBot="1" x14ac:dyDescent="0.3">
      <c r="A1125" s="199" t="s">
        <v>342</v>
      </c>
    </row>
    <row r="1126" spans="1:1" ht="15.75" thickBot="1" x14ac:dyDescent="0.3">
      <c r="A1126" s="200" t="s">
        <v>64</v>
      </c>
    </row>
    <row r="1127" spans="1:1" ht="15.75" thickBot="1" x14ac:dyDescent="0.3">
      <c r="A1127" s="201" t="s">
        <v>54</v>
      </c>
    </row>
    <row r="1128" spans="1:1" ht="15.75" thickBot="1" x14ac:dyDescent="0.3">
      <c r="A1128" s="202" t="s">
        <v>61</v>
      </c>
    </row>
    <row r="1129" spans="1:1" ht="15.75" thickBot="1" x14ac:dyDescent="0.3">
      <c r="A1129" s="203" t="s">
        <v>543</v>
      </c>
    </row>
    <row r="1130" spans="1:1" ht="15.75" thickBot="1" x14ac:dyDescent="0.3">
      <c r="A1130" s="204" t="s">
        <v>1055</v>
      </c>
    </row>
    <row r="1131" spans="1:1" ht="15.75" thickBot="1" x14ac:dyDescent="0.3">
      <c r="A1131" s="205" t="s">
        <v>83</v>
      </c>
    </row>
    <row r="1132" spans="1:1" ht="15.75" thickBot="1" x14ac:dyDescent="0.3">
      <c r="A1132" s="206" t="s">
        <v>126</v>
      </c>
    </row>
    <row r="1133" spans="1:1" ht="15.75" thickBot="1" x14ac:dyDescent="0.3">
      <c r="A1133" s="207" t="s">
        <v>127</v>
      </c>
    </row>
    <row r="1134" spans="1:1" ht="15.75" thickBot="1" x14ac:dyDescent="0.3">
      <c r="A1134" s="208" t="s">
        <v>1005</v>
      </c>
    </row>
  </sheetData>
  <sheetProtection selectLockedCells="1"/>
  <sortState xmlns:xlrd2="http://schemas.microsoft.com/office/spreadsheetml/2017/richdata2" ref="A207:R299">
    <sortCondition ref="A1111"/>
  </sortState>
  <mergeCells count="7">
    <mergeCell ref="I2:J2"/>
    <mergeCell ref="I1:J1"/>
    <mergeCell ref="M2:N2"/>
    <mergeCell ref="Q1:R1"/>
    <mergeCell ref="D2:E2"/>
    <mergeCell ref="D1:E1"/>
    <mergeCell ref="Q2:R2"/>
  </mergeCells>
  <conditionalFormatting sqref="L887:L889 L1112 L9:L863">
    <cfRule type="cellIs" dxfId="68" priority="132" operator="lessThanOrEqual">
      <formula>8</formula>
    </cfRule>
    <cfRule type="cellIs" dxfId="67" priority="133" operator="greaterThan">
      <formula>8</formula>
    </cfRule>
  </conditionalFormatting>
  <conditionalFormatting sqref="P9:P1112">
    <cfRule type="cellIs" dxfId="66" priority="130" operator="lessThanOrEqual">
      <formula>30</formula>
    </cfRule>
    <cfRule type="cellIs" dxfId="65" priority="131" operator="greaterThan">
      <formula>30</formula>
    </cfRule>
  </conditionalFormatting>
  <conditionalFormatting sqref="D2:E2">
    <cfRule type="cellIs" dxfId="64" priority="126" operator="greaterThan">
      <formula>201</formula>
    </cfRule>
    <cfRule type="cellIs" dxfId="63" priority="127" operator="lessThanOrEqual">
      <formula>201</formula>
    </cfRule>
  </conditionalFormatting>
  <conditionalFormatting sqref="I2">
    <cfRule type="cellIs" dxfId="62" priority="123" operator="between">
      <formula>30</formula>
      <formula>50</formula>
    </cfRule>
    <cfRule type="cellIs" dxfId="61" priority="124" operator="greaterThan">
      <formula>50</formula>
    </cfRule>
    <cfRule type="cellIs" dxfId="60" priority="125" operator="lessThan">
      <formula>30</formula>
    </cfRule>
  </conditionalFormatting>
  <conditionalFormatting sqref="Q3:R1112 Q2">
    <cfRule type="cellIs" dxfId="59" priority="128" operator="lessThanOrEqual">
      <formula>45</formula>
    </cfRule>
    <cfRule type="cellIs" dxfId="58" priority="129" operator="greaterThan">
      <formula>45</formula>
    </cfRule>
  </conditionalFormatting>
  <conditionalFormatting sqref="M2:N2">
    <cfRule type="cellIs" dxfId="57" priority="121" operator="lessThan">
      <formula>14</formula>
    </cfRule>
    <cfRule type="cellIs" dxfId="56" priority="122" operator="greaterThanOrEqual">
      <formula>14</formula>
    </cfRule>
  </conditionalFormatting>
  <conditionalFormatting sqref="L864:L866 L868:L870 L872:L873 L875:L877 L885:L886">
    <cfRule type="cellIs" dxfId="55" priority="119" operator="lessThanOrEqual">
      <formula>10</formula>
    </cfRule>
    <cfRule type="cellIs" dxfId="54" priority="120" operator="greaterThan">
      <formula>10</formula>
    </cfRule>
  </conditionalFormatting>
  <conditionalFormatting sqref="L867">
    <cfRule type="cellIs" dxfId="53" priority="117" operator="lessThanOrEqual">
      <formula>10</formula>
    </cfRule>
    <cfRule type="cellIs" dxfId="52" priority="118" operator="greaterThan">
      <formula>10</formula>
    </cfRule>
  </conditionalFormatting>
  <conditionalFormatting sqref="L871">
    <cfRule type="cellIs" dxfId="51" priority="115" operator="lessThanOrEqual">
      <formula>10</formula>
    </cfRule>
    <cfRule type="cellIs" dxfId="50" priority="116" operator="greaterThan">
      <formula>10</formula>
    </cfRule>
  </conditionalFormatting>
  <conditionalFormatting sqref="L874">
    <cfRule type="cellIs" dxfId="49" priority="113" operator="lessThanOrEqual">
      <formula>10</formula>
    </cfRule>
    <cfRule type="cellIs" dxfId="48" priority="114" operator="greaterThan">
      <formula>10</formula>
    </cfRule>
  </conditionalFormatting>
  <conditionalFormatting sqref="L878">
    <cfRule type="cellIs" dxfId="47" priority="111" operator="lessThanOrEqual">
      <formula>10</formula>
    </cfRule>
    <cfRule type="cellIs" dxfId="46" priority="112" operator="greaterThan">
      <formula>10</formula>
    </cfRule>
  </conditionalFormatting>
  <conditionalFormatting sqref="L879">
    <cfRule type="cellIs" dxfId="45" priority="109" operator="lessThanOrEqual">
      <formula>10</formula>
    </cfRule>
    <cfRule type="cellIs" dxfId="44" priority="110" operator="greaterThan">
      <formula>10</formula>
    </cfRule>
  </conditionalFormatting>
  <conditionalFormatting sqref="L880">
    <cfRule type="cellIs" dxfId="43" priority="107" operator="lessThanOrEqual">
      <formula>10</formula>
    </cfRule>
    <cfRule type="cellIs" dxfId="42" priority="108" operator="greaterThan">
      <formula>10</formula>
    </cfRule>
  </conditionalFormatting>
  <conditionalFormatting sqref="L881">
    <cfRule type="cellIs" dxfId="41" priority="105" operator="lessThanOrEqual">
      <formula>10</formula>
    </cfRule>
    <cfRule type="cellIs" dxfId="40" priority="106" operator="greaterThan">
      <formula>10</formula>
    </cfRule>
  </conditionalFormatting>
  <conditionalFormatting sqref="L882">
    <cfRule type="cellIs" dxfId="39" priority="103" operator="lessThanOrEqual">
      <formula>10</formula>
    </cfRule>
    <cfRule type="cellIs" dxfId="38" priority="104" operator="greaterThan">
      <formula>10</formula>
    </cfRule>
  </conditionalFormatting>
  <conditionalFormatting sqref="L883">
    <cfRule type="cellIs" dxfId="37" priority="101" operator="lessThanOrEqual">
      <formula>10</formula>
    </cfRule>
    <cfRule type="cellIs" dxfId="36" priority="102" operator="greaterThan">
      <formula>10</formula>
    </cfRule>
  </conditionalFormatting>
  <conditionalFormatting sqref="L884">
    <cfRule type="cellIs" dxfId="35" priority="99" operator="lessThanOrEqual">
      <formula>10</formula>
    </cfRule>
    <cfRule type="cellIs" dxfId="34" priority="100" operator="greaterThan">
      <formula>10</formula>
    </cfRule>
  </conditionalFormatting>
  <conditionalFormatting sqref="L890:L922 L924:L1006 L1008 L1010 L1012:L1031 L1034:L1070 L1072:L1075 L1078:L1079 L1081:L1083 L1085:L1108 L1110:L1111">
    <cfRule type="cellIs" dxfId="33" priority="97" operator="lessThanOrEqual">
      <formula>8</formula>
    </cfRule>
    <cfRule type="cellIs" dxfId="32" priority="98" operator="greaterThan">
      <formula>8</formula>
    </cfRule>
  </conditionalFormatting>
  <conditionalFormatting sqref="L923">
    <cfRule type="cellIs" dxfId="31" priority="95" operator="lessThanOrEqual">
      <formula>10</formula>
    </cfRule>
    <cfRule type="cellIs" dxfId="30" priority="96" operator="greaterThan">
      <formula>10</formula>
    </cfRule>
  </conditionalFormatting>
  <conditionalFormatting sqref="L1007">
    <cfRule type="cellIs" dxfId="29" priority="93" operator="lessThanOrEqual">
      <formula>10</formula>
    </cfRule>
    <cfRule type="cellIs" dxfId="28" priority="94" operator="greaterThan">
      <formula>10</formula>
    </cfRule>
  </conditionalFormatting>
  <conditionalFormatting sqref="L1009">
    <cfRule type="cellIs" dxfId="27" priority="91" operator="lessThanOrEqual">
      <formula>10</formula>
    </cfRule>
    <cfRule type="cellIs" dxfId="26" priority="92" operator="greaterThan">
      <formula>10</formula>
    </cfRule>
  </conditionalFormatting>
  <conditionalFormatting sqref="L1011">
    <cfRule type="cellIs" dxfId="25" priority="89" operator="lessThanOrEqual">
      <formula>10</formula>
    </cfRule>
    <cfRule type="cellIs" dxfId="24" priority="90" operator="greaterThan">
      <formula>10</formula>
    </cfRule>
  </conditionalFormatting>
  <conditionalFormatting sqref="L1032">
    <cfRule type="cellIs" dxfId="23" priority="87" operator="lessThanOrEqual">
      <formula>10</formula>
    </cfRule>
    <cfRule type="cellIs" dxfId="22" priority="88" operator="greaterThan">
      <formula>10</formula>
    </cfRule>
  </conditionalFormatting>
  <conditionalFormatting sqref="L1033">
    <cfRule type="cellIs" dxfId="21" priority="85" operator="lessThanOrEqual">
      <formula>10</formula>
    </cfRule>
    <cfRule type="cellIs" dxfId="20" priority="86" operator="greaterThan">
      <formula>10</formula>
    </cfRule>
  </conditionalFormatting>
  <conditionalFormatting sqref="L1071">
    <cfRule type="cellIs" dxfId="19" priority="83" operator="lessThanOrEqual">
      <formula>10</formula>
    </cfRule>
    <cfRule type="cellIs" dxfId="18" priority="84" operator="greaterThan">
      <formula>10</formula>
    </cfRule>
  </conditionalFormatting>
  <conditionalFormatting sqref="L1076">
    <cfRule type="cellIs" dxfId="17" priority="81" operator="lessThanOrEqual">
      <formula>10</formula>
    </cfRule>
    <cfRule type="cellIs" dxfId="16" priority="82" operator="greaterThan">
      <formula>10</formula>
    </cfRule>
  </conditionalFormatting>
  <conditionalFormatting sqref="L1077">
    <cfRule type="cellIs" dxfId="15" priority="79" operator="lessThanOrEqual">
      <formula>10</formula>
    </cfRule>
    <cfRule type="cellIs" dxfId="14" priority="80" operator="greaterThan">
      <formula>10</formula>
    </cfRule>
  </conditionalFormatting>
  <conditionalFormatting sqref="L1080">
    <cfRule type="cellIs" dxfId="13" priority="77" operator="lessThanOrEqual">
      <formula>10</formula>
    </cfRule>
    <cfRule type="cellIs" dxfId="12" priority="78" operator="greaterThan">
      <formula>10</formula>
    </cfRule>
  </conditionalFormatting>
  <conditionalFormatting sqref="L1084">
    <cfRule type="cellIs" dxfId="11" priority="75" operator="lessThanOrEqual">
      <formula>10</formula>
    </cfRule>
    <cfRule type="cellIs" dxfId="10" priority="76" operator="greaterThan">
      <formula>10</formula>
    </cfRule>
  </conditionalFormatting>
  <conditionalFormatting sqref="L1109">
    <cfRule type="cellIs" dxfId="9" priority="73" operator="lessThanOrEqual">
      <formula>10</formula>
    </cfRule>
    <cfRule type="cellIs" dxfId="8" priority="74" operator="greaterThan">
      <formula>10</formula>
    </cfRule>
  </conditionalFormatting>
  <conditionalFormatting sqref="B2">
    <cfRule type="cellIs" dxfId="7" priority="61" operator="lessThan">
      <formula>0</formula>
    </cfRule>
    <cfRule type="cellIs" dxfId="6" priority="62" operator="greaterThan">
      <formula>0</formula>
    </cfRule>
  </conditionalFormatting>
  <conditionalFormatting sqref="G2:H2">
    <cfRule type="cellIs" dxfId="5" priority="9" operator="greaterThan">
      <formula>201</formula>
    </cfRule>
    <cfRule type="cellIs" dxfId="4" priority="10" operator="lessThanOrEqual">
      <formula>201</formula>
    </cfRule>
  </conditionalFormatting>
  <conditionalFormatting sqref="F1">
    <cfRule type="cellIs" dxfId="3" priority="3" operator="greaterThan">
      <formula>0</formula>
    </cfRule>
    <cfRule type="cellIs" dxfId="2" priority="4" operator="lessThanOrEqual">
      <formula>0</formula>
    </cfRule>
  </conditionalFormatting>
  <conditionalFormatting sqref="H2">
    <cfRule type="cellIs" dxfId="1" priority="1" operator="greaterThan">
      <formula>101</formula>
    </cfRule>
    <cfRule type="cellIs" dxfId="0" priority="2" operator="lessThanOrEqual">
      <formula>101</formula>
    </cfRule>
  </conditionalFormatting>
  <hyperlinks>
    <hyperlink ref="A1" location="Combinaciones!A1134" display="Alimento" xr:uid="{00000000-0004-0000-0000-000000000000}"/>
    <hyperlink ref="A1117" location="Combinaciones!A197" display="Huevos" xr:uid="{00000000-0004-0000-0000-000001000000}"/>
    <hyperlink ref="A1118" location="Combinaciones!A205" display="Carnes" xr:uid="{00000000-0004-0000-0000-000002000000}"/>
    <hyperlink ref="A1120" location="Combinaciones!A371" display="Moluscos" xr:uid="{00000000-0004-0000-0000-000003000000}"/>
    <hyperlink ref="A1121" location="Combinaciones!A390" display="Crustáceos" xr:uid="{00000000-0004-0000-0000-000004000000}"/>
    <hyperlink ref="A1122" location="Combinaciones!A405" display="Cereales y derivados" xr:uid="{00000000-0004-0000-0000-000005000000}"/>
    <hyperlink ref="A1123" location="Combinaciones!A476" display="Legumbres" xr:uid="{00000000-0004-0000-0000-000006000000}"/>
    <hyperlink ref="A1125" location="Combinaciones!A511" display="Azúcares, dulces y pastelería" xr:uid="{00000000-0004-0000-0000-000007000000}"/>
    <hyperlink ref="A1126" location="Combinaciones!A592" display="Verduras y Hortalizas" xr:uid="{00000000-0004-0000-0000-000008000000}"/>
    <hyperlink ref="A1127" location="Combinaciones!A672" display="Frutas" xr:uid="{00000000-0004-0000-0000-000009000000}"/>
    <hyperlink ref="A1128" location="Combinaciones!A733" display="Frutos secos" xr:uid="{00000000-0004-0000-0000-00000A000000}"/>
    <hyperlink ref="A1129" location="Combinaciones!A760" display="Aceites y grasas" xr:uid="{00000000-0004-0000-0000-00000B000000}"/>
    <hyperlink ref="A1130" location="Combinaciones!A784" display="Salsas, especias y condimentos" xr:uid="{00000000-0004-0000-0000-00000C000000}"/>
    <hyperlink ref="A1131" location="Combinaciones!A821" display="Bebidas sin alcohol" xr:uid="{00000000-0004-0000-0000-00000D000000}"/>
    <hyperlink ref="A1133" location="Combinaciones!A864" display="Bebidas con alcohol" xr:uid="{00000000-0004-0000-0000-00000E000000}"/>
    <hyperlink ref="A1134" location="Combinaciones!A890" display="Platos combinados" xr:uid="{00000000-0004-0000-0000-00000F000000}"/>
    <hyperlink ref="A1119" location="Combinaciones!A301" display="Pescados" xr:uid="{00000000-0004-0000-0000-000011000000}"/>
    <hyperlink ref="A1124" location="Combinaciones!A493" display="Soja y derivados" xr:uid="{00000000-0004-0000-0000-000012000000}"/>
    <hyperlink ref="A1115" location="Combinaciones!A4" display="Lácteos" xr:uid="{00000000-0004-0000-0000-000013000000}"/>
    <hyperlink ref="D1" location="Combinaciones!C3" display="Kcal" xr:uid="{00000000-0004-0000-0000-000014000000}"/>
    <hyperlink ref="A1116" location="Combinaciones!A183" display="Quesos proteicos" xr:uid="{00000000-0004-0000-0000-000016000000}"/>
    <hyperlink ref="A1132" location="Combinaciones!A851" display="Zumos" xr:uid="{00000000-0004-0000-0000-000017000000}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A56"/>
  <sheetViews>
    <sheetView topLeftCell="B1" workbookViewId="0">
      <pane xSplit="1" ySplit="5" topLeftCell="C12" activePane="bottomRight" state="frozen"/>
      <selection activeCell="B1" sqref="B1"/>
      <selection pane="topRight" activeCell="C1" sqref="C1"/>
      <selection pane="bottomLeft" activeCell="B6" sqref="B6"/>
      <selection pane="bottomRight" activeCell="I55" sqref="I55"/>
    </sheetView>
  </sheetViews>
  <sheetFormatPr baseColWidth="10" defaultColWidth="10.85546875" defaultRowHeight="12.75" x14ac:dyDescent="0.2"/>
  <cols>
    <col min="1" max="1" width="0.7109375" style="48" customWidth="1"/>
    <col min="2" max="2" width="16.7109375" style="48" customWidth="1"/>
    <col min="3" max="26" width="11.28515625" style="48" customWidth="1"/>
    <col min="27" max="27" width="47.85546875" style="48" customWidth="1"/>
    <col min="28" max="16384" width="10.85546875" style="48"/>
  </cols>
  <sheetData>
    <row r="1" spans="2:27" ht="3.75" customHeight="1" thickBot="1" x14ac:dyDescent="0.25">
      <c r="E1" s="49"/>
    </row>
    <row r="2" spans="2:27" ht="16.5" customHeight="1" thickTop="1" thickBot="1" x14ac:dyDescent="0.25">
      <c r="B2" s="50"/>
      <c r="C2" s="251" t="s">
        <v>997</v>
      </c>
      <c r="D2" s="252"/>
      <c r="E2" s="252"/>
      <c r="F2" s="252"/>
      <c r="G2" s="252"/>
      <c r="H2" s="252"/>
      <c r="I2" s="252"/>
      <c r="J2" s="252"/>
      <c r="K2" s="252"/>
      <c r="L2" s="253"/>
      <c r="M2" s="251" t="s">
        <v>997</v>
      </c>
      <c r="N2" s="252"/>
      <c r="O2" s="252"/>
      <c r="P2" s="252"/>
      <c r="Q2" s="252"/>
      <c r="R2" s="252"/>
      <c r="S2" s="252"/>
      <c r="T2" s="252"/>
      <c r="U2" s="252"/>
      <c r="V2" s="253"/>
      <c r="W2" s="50"/>
      <c r="X2" s="50"/>
      <c r="Y2" s="50"/>
      <c r="Z2" s="50"/>
      <c r="AA2" s="50"/>
    </row>
    <row r="3" spans="2:27" ht="3.75" customHeight="1" thickTop="1" x14ac:dyDescent="0.2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2:27" ht="12" customHeight="1" thickBot="1" x14ac:dyDescent="0.25">
      <c r="B4" s="50"/>
      <c r="C4" s="256" t="s">
        <v>967</v>
      </c>
      <c r="D4" s="249"/>
      <c r="E4" s="249"/>
      <c r="F4" s="249"/>
      <c r="G4" s="250"/>
      <c r="H4" s="249" t="s">
        <v>988</v>
      </c>
      <c r="I4" s="249"/>
      <c r="J4" s="249"/>
      <c r="K4" s="249"/>
      <c r="L4" s="249"/>
      <c r="M4" s="248" t="s">
        <v>966</v>
      </c>
      <c r="N4" s="249"/>
      <c r="O4" s="249"/>
      <c r="P4" s="249"/>
      <c r="Q4" s="250"/>
      <c r="R4" s="72" t="s">
        <v>965</v>
      </c>
      <c r="S4" s="248" t="s">
        <v>994</v>
      </c>
      <c r="T4" s="249"/>
      <c r="U4" s="249"/>
      <c r="V4" s="250"/>
      <c r="X4" s="248" t="s">
        <v>1040</v>
      </c>
      <c r="Y4" s="249"/>
      <c r="Z4" s="250"/>
    </row>
    <row r="5" spans="2:27" ht="12.75" customHeight="1" thickBot="1" x14ac:dyDescent="0.25">
      <c r="B5" s="52"/>
      <c r="C5" s="53" t="s">
        <v>941</v>
      </c>
      <c r="D5" s="54" t="s">
        <v>954</v>
      </c>
      <c r="E5" s="54" t="s">
        <v>955</v>
      </c>
      <c r="F5" s="54" t="s">
        <v>956</v>
      </c>
      <c r="G5" s="74" t="s">
        <v>948</v>
      </c>
      <c r="H5" s="73" t="s">
        <v>942</v>
      </c>
      <c r="I5" s="54" t="s">
        <v>957</v>
      </c>
      <c r="J5" s="54" t="s">
        <v>958</v>
      </c>
      <c r="K5" s="54" t="s">
        <v>959</v>
      </c>
      <c r="L5" s="94" t="s">
        <v>949</v>
      </c>
      <c r="M5" s="99" t="s">
        <v>961</v>
      </c>
      <c r="N5" s="54" t="s">
        <v>969</v>
      </c>
      <c r="O5" s="54" t="s">
        <v>968</v>
      </c>
      <c r="P5" s="54" t="s">
        <v>970</v>
      </c>
      <c r="Q5" s="74" t="s">
        <v>962</v>
      </c>
      <c r="R5" s="104" t="s">
        <v>960</v>
      </c>
      <c r="S5" s="108" t="s">
        <v>993</v>
      </c>
      <c r="T5" s="54" t="s">
        <v>990</v>
      </c>
      <c r="U5" s="54" t="s">
        <v>991</v>
      </c>
      <c r="V5" s="94" t="s">
        <v>992</v>
      </c>
      <c r="W5" s="121" t="s">
        <v>1039</v>
      </c>
      <c r="X5" s="114" t="s">
        <v>973</v>
      </c>
      <c r="Y5" s="55" t="s">
        <v>972</v>
      </c>
      <c r="Z5" s="115" t="s">
        <v>976</v>
      </c>
      <c r="AA5" s="56" t="s">
        <v>989</v>
      </c>
    </row>
    <row r="6" spans="2:27" x14ac:dyDescent="0.2">
      <c r="B6" s="46" t="s">
        <v>944</v>
      </c>
      <c r="C6" s="75" t="s">
        <v>951</v>
      </c>
      <c r="D6" s="76" t="s">
        <v>951</v>
      </c>
      <c r="E6" s="76" t="s">
        <v>951</v>
      </c>
      <c r="F6" s="76" t="s">
        <v>951</v>
      </c>
      <c r="G6" s="89" t="s">
        <v>951</v>
      </c>
      <c r="H6" s="83" t="s">
        <v>951</v>
      </c>
      <c r="I6" s="76" t="s">
        <v>951</v>
      </c>
      <c r="J6" s="76" t="s">
        <v>951</v>
      </c>
      <c r="K6" s="76" t="s">
        <v>951</v>
      </c>
      <c r="L6" s="95" t="s">
        <v>951</v>
      </c>
      <c r="M6" s="100" t="s">
        <v>951</v>
      </c>
      <c r="N6" s="76" t="s">
        <v>951</v>
      </c>
      <c r="O6" s="76" t="s">
        <v>951</v>
      </c>
      <c r="P6" s="76" t="s">
        <v>951</v>
      </c>
      <c r="Q6" s="89" t="s">
        <v>951</v>
      </c>
      <c r="R6" s="105" t="s">
        <v>951</v>
      </c>
      <c r="S6" s="100" t="s">
        <v>951</v>
      </c>
      <c r="T6" s="76" t="s">
        <v>951</v>
      </c>
      <c r="U6" s="76" t="s">
        <v>951</v>
      </c>
      <c r="V6" s="97" t="s">
        <v>951</v>
      </c>
      <c r="W6" s="122" t="s">
        <v>951</v>
      </c>
      <c r="X6" s="100" t="s">
        <v>951</v>
      </c>
      <c r="Y6" s="76" t="s">
        <v>951</v>
      </c>
      <c r="Z6" s="89" t="s">
        <v>951</v>
      </c>
      <c r="AA6" s="113"/>
    </row>
    <row r="7" spans="2:27" x14ac:dyDescent="0.2">
      <c r="B7" s="35" t="s">
        <v>0</v>
      </c>
      <c r="C7" s="79" t="s">
        <v>951</v>
      </c>
      <c r="D7" s="77" t="s">
        <v>1030</v>
      </c>
      <c r="E7" s="82" t="s">
        <v>953</v>
      </c>
      <c r="F7" s="77" t="s">
        <v>1031</v>
      </c>
      <c r="G7" s="90" t="s">
        <v>953</v>
      </c>
      <c r="H7" s="84" t="s">
        <v>951</v>
      </c>
      <c r="I7" s="77" t="s">
        <v>1032</v>
      </c>
      <c r="J7" s="77" t="s">
        <v>1033</v>
      </c>
      <c r="K7" s="77" t="s">
        <v>1034</v>
      </c>
      <c r="L7" s="96" t="s">
        <v>953</v>
      </c>
      <c r="M7" s="101" t="s">
        <v>951</v>
      </c>
      <c r="N7" s="77" t="s">
        <v>1031</v>
      </c>
      <c r="O7" s="77" t="s">
        <v>1035</v>
      </c>
      <c r="P7" s="82" t="s">
        <v>953</v>
      </c>
      <c r="Q7" s="90" t="s">
        <v>953</v>
      </c>
      <c r="R7" s="106" t="s">
        <v>953</v>
      </c>
      <c r="S7" s="101" t="s">
        <v>951</v>
      </c>
      <c r="T7" s="77" t="s">
        <v>954</v>
      </c>
      <c r="U7" s="77" t="s">
        <v>956</v>
      </c>
      <c r="V7" s="77" t="s">
        <v>1036</v>
      </c>
      <c r="W7" s="122" t="s">
        <v>951</v>
      </c>
      <c r="X7" s="101" t="s">
        <v>951</v>
      </c>
      <c r="Y7" s="78" t="s">
        <v>951</v>
      </c>
      <c r="Z7" s="91" t="s">
        <v>951</v>
      </c>
      <c r="AA7" s="110"/>
    </row>
    <row r="8" spans="2:27" x14ac:dyDescent="0.2">
      <c r="B8" s="36" t="s">
        <v>945</v>
      </c>
      <c r="C8" s="79" t="s">
        <v>951</v>
      </c>
      <c r="D8" s="77" t="s">
        <v>1037</v>
      </c>
      <c r="E8" s="82" t="s">
        <v>953</v>
      </c>
      <c r="F8" s="77" t="s">
        <v>1038</v>
      </c>
      <c r="G8" s="91" t="s">
        <v>951</v>
      </c>
      <c r="H8" s="84" t="s">
        <v>951</v>
      </c>
      <c r="I8" s="78" t="s">
        <v>951</v>
      </c>
      <c r="J8" s="78" t="s">
        <v>951</v>
      </c>
      <c r="K8" s="78" t="s">
        <v>951</v>
      </c>
      <c r="L8" s="97" t="s">
        <v>951</v>
      </c>
      <c r="M8" s="101" t="s">
        <v>951</v>
      </c>
      <c r="N8" s="78" t="s">
        <v>951</v>
      </c>
      <c r="O8" s="78" t="s">
        <v>951</v>
      </c>
      <c r="P8" s="78" t="s">
        <v>951</v>
      </c>
      <c r="Q8" s="91" t="s">
        <v>951</v>
      </c>
      <c r="R8" s="105" t="s">
        <v>951</v>
      </c>
      <c r="S8" s="101" t="s">
        <v>951</v>
      </c>
      <c r="T8" s="77" t="s">
        <v>954</v>
      </c>
      <c r="U8" s="78" t="s">
        <v>951</v>
      </c>
      <c r="V8" s="97" t="s">
        <v>951</v>
      </c>
      <c r="W8" s="122" t="s">
        <v>951</v>
      </c>
      <c r="X8" s="101" t="s">
        <v>951</v>
      </c>
      <c r="Y8" s="78" t="s">
        <v>951</v>
      </c>
      <c r="Z8" s="91" t="s">
        <v>951</v>
      </c>
      <c r="AA8" s="110"/>
    </row>
    <row r="9" spans="2:27" x14ac:dyDescent="0.2">
      <c r="B9" s="37" t="s">
        <v>1</v>
      </c>
      <c r="C9" s="79" t="s">
        <v>951</v>
      </c>
      <c r="D9" s="77" t="s">
        <v>1053</v>
      </c>
      <c r="E9" s="78" t="s">
        <v>951</v>
      </c>
      <c r="F9" s="78" t="s">
        <v>951</v>
      </c>
      <c r="G9" s="91" t="s">
        <v>951</v>
      </c>
      <c r="H9" s="84" t="s">
        <v>951</v>
      </c>
      <c r="I9" s="78" t="s">
        <v>951</v>
      </c>
      <c r="J9" s="78" t="s">
        <v>951</v>
      </c>
      <c r="K9" s="78" t="s">
        <v>951</v>
      </c>
      <c r="L9" s="97" t="s">
        <v>951</v>
      </c>
      <c r="M9" s="101" t="s">
        <v>951</v>
      </c>
      <c r="N9" s="78" t="s">
        <v>951</v>
      </c>
      <c r="O9" s="78" t="s">
        <v>951</v>
      </c>
      <c r="P9" s="78" t="s">
        <v>951</v>
      </c>
      <c r="Q9" s="91" t="s">
        <v>951</v>
      </c>
      <c r="R9" s="105" t="s">
        <v>951</v>
      </c>
      <c r="S9" s="101" t="s">
        <v>951</v>
      </c>
      <c r="T9" s="77" t="s">
        <v>954</v>
      </c>
      <c r="U9" s="78" t="s">
        <v>951</v>
      </c>
      <c r="V9" s="97" t="s">
        <v>951</v>
      </c>
      <c r="W9" s="122" t="s">
        <v>951</v>
      </c>
      <c r="X9" s="101" t="s">
        <v>951</v>
      </c>
      <c r="Y9" s="78" t="s">
        <v>951</v>
      </c>
      <c r="Z9" s="91" t="s">
        <v>951</v>
      </c>
      <c r="AA9" s="110"/>
    </row>
    <row r="10" spans="2:27" x14ac:dyDescent="0.2">
      <c r="B10" s="38" t="s">
        <v>938</v>
      </c>
      <c r="C10" s="79" t="s">
        <v>951</v>
      </c>
      <c r="D10" s="77" t="s">
        <v>1052</v>
      </c>
      <c r="E10" s="78" t="s">
        <v>951</v>
      </c>
      <c r="F10" s="78" t="s">
        <v>951</v>
      </c>
      <c r="G10" s="91" t="s">
        <v>951</v>
      </c>
      <c r="H10" s="84" t="s">
        <v>951</v>
      </c>
      <c r="I10" s="78" t="s">
        <v>951</v>
      </c>
      <c r="J10" s="78" t="s">
        <v>951</v>
      </c>
      <c r="K10" s="78" t="s">
        <v>951</v>
      </c>
      <c r="L10" s="97" t="s">
        <v>951</v>
      </c>
      <c r="M10" s="101" t="s">
        <v>951</v>
      </c>
      <c r="N10" s="78" t="s">
        <v>951</v>
      </c>
      <c r="O10" s="78" t="s">
        <v>951</v>
      </c>
      <c r="P10" s="78" t="s">
        <v>951</v>
      </c>
      <c r="Q10" s="91" t="s">
        <v>951</v>
      </c>
      <c r="R10" s="105" t="s">
        <v>951</v>
      </c>
      <c r="S10" s="101" t="s">
        <v>951</v>
      </c>
      <c r="T10" s="77" t="s">
        <v>954</v>
      </c>
      <c r="U10" s="78" t="s">
        <v>951</v>
      </c>
      <c r="V10" s="97" t="s">
        <v>951</v>
      </c>
      <c r="W10" s="122" t="s">
        <v>951</v>
      </c>
      <c r="X10" s="101" t="s">
        <v>951</v>
      </c>
      <c r="Y10" s="78" t="s">
        <v>951</v>
      </c>
      <c r="Z10" s="91" t="s">
        <v>951</v>
      </c>
      <c r="AA10" s="110"/>
    </row>
    <row r="11" spans="2:27" x14ac:dyDescent="0.2">
      <c r="B11" s="38" t="s">
        <v>939</v>
      </c>
      <c r="C11" s="79" t="s">
        <v>951</v>
      </c>
      <c r="D11" s="77" t="s">
        <v>1051</v>
      </c>
      <c r="E11" s="78" t="s">
        <v>951</v>
      </c>
      <c r="F11" s="78" t="s">
        <v>951</v>
      </c>
      <c r="G11" s="91" t="s">
        <v>951</v>
      </c>
      <c r="H11" s="84" t="s">
        <v>951</v>
      </c>
      <c r="I11" s="78" t="s">
        <v>951</v>
      </c>
      <c r="J11" s="78" t="s">
        <v>951</v>
      </c>
      <c r="K11" s="78" t="s">
        <v>951</v>
      </c>
      <c r="L11" s="97" t="s">
        <v>951</v>
      </c>
      <c r="M11" s="101" t="s">
        <v>951</v>
      </c>
      <c r="N11" s="78" t="s">
        <v>951</v>
      </c>
      <c r="O11" s="78" t="s">
        <v>951</v>
      </c>
      <c r="P11" s="78" t="s">
        <v>951</v>
      </c>
      <c r="Q11" s="91" t="s">
        <v>951</v>
      </c>
      <c r="R11" s="105" t="s">
        <v>951</v>
      </c>
      <c r="S11" s="101" t="s">
        <v>951</v>
      </c>
      <c r="T11" s="77" t="s">
        <v>954</v>
      </c>
      <c r="U11" s="78" t="s">
        <v>951</v>
      </c>
      <c r="V11" s="97" t="s">
        <v>951</v>
      </c>
      <c r="W11" s="122" t="s">
        <v>951</v>
      </c>
      <c r="X11" s="101" t="s">
        <v>951</v>
      </c>
      <c r="Y11" s="78" t="s">
        <v>951</v>
      </c>
      <c r="Z11" s="91" t="s">
        <v>951</v>
      </c>
      <c r="AA11" s="110"/>
    </row>
    <row r="12" spans="2:27" x14ac:dyDescent="0.2">
      <c r="B12" s="38" t="s">
        <v>940</v>
      </c>
      <c r="C12" s="79" t="s">
        <v>951</v>
      </c>
      <c r="D12" s="77" t="s">
        <v>1051</v>
      </c>
      <c r="E12" s="78" t="s">
        <v>951</v>
      </c>
      <c r="F12" s="78" t="s">
        <v>951</v>
      </c>
      <c r="G12" s="91" t="s">
        <v>951</v>
      </c>
      <c r="H12" s="84" t="s">
        <v>951</v>
      </c>
      <c r="I12" s="78" t="s">
        <v>951</v>
      </c>
      <c r="J12" s="78" t="s">
        <v>951</v>
      </c>
      <c r="K12" s="78" t="s">
        <v>951</v>
      </c>
      <c r="L12" s="97" t="s">
        <v>951</v>
      </c>
      <c r="M12" s="101" t="s">
        <v>951</v>
      </c>
      <c r="N12" s="78" t="s">
        <v>951</v>
      </c>
      <c r="O12" s="78" t="s">
        <v>951</v>
      </c>
      <c r="P12" s="78" t="s">
        <v>951</v>
      </c>
      <c r="Q12" s="91" t="s">
        <v>951</v>
      </c>
      <c r="R12" s="105" t="s">
        <v>951</v>
      </c>
      <c r="S12" s="101" t="s">
        <v>951</v>
      </c>
      <c r="T12" s="77" t="s">
        <v>954</v>
      </c>
      <c r="U12" s="78" t="s">
        <v>951</v>
      </c>
      <c r="V12" s="97" t="s">
        <v>951</v>
      </c>
      <c r="W12" s="122" t="s">
        <v>951</v>
      </c>
      <c r="X12" s="101" t="s">
        <v>951</v>
      </c>
      <c r="Y12" s="78" t="s">
        <v>951</v>
      </c>
      <c r="Z12" s="91" t="s">
        <v>951</v>
      </c>
      <c r="AA12" s="110"/>
    </row>
    <row r="13" spans="2:27" x14ac:dyDescent="0.2">
      <c r="B13" s="39" t="s">
        <v>35</v>
      </c>
      <c r="C13" s="79" t="s">
        <v>951</v>
      </c>
      <c r="D13" s="78" t="s">
        <v>951</v>
      </c>
      <c r="E13" s="77" t="s">
        <v>1047</v>
      </c>
      <c r="F13" s="78" t="s">
        <v>951</v>
      </c>
      <c r="G13" s="91" t="s">
        <v>951</v>
      </c>
      <c r="H13" s="84" t="s">
        <v>951</v>
      </c>
      <c r="I13" s="77" t="s">
        <v>1048</v>
      </c>
      <c r="J13" s="77" t="s">
        <v>1049</v>
      </c>
      <c r="K13" s="77" t="s">
        <v>1050</v>
      </c>
      <c r="L13" s="77" t="s">
        <v>1051</v>
      </c>
      <c r="M13" s="101" t="s">
        <v>951</v>
      </c>
      <c r="N13" s="78" t="s">
        <v>951</v>
      </c>
      <c r="O13" s="78" t="s">
        <v>951</v>
      </c>
      <c r="P13" s="78" t="s">
        <v>951</v>
      </c>
      <c r="Q13" s="91" t="s">
        <v>951</v>
      </c>
      <c r="R13" s="105" t="s">
        <v>951</v>
      </c>
      <c r="S13" s="101" t="s">
        <v>951</v>
      </c>
      <c r="T13" s="77" t="s">
        <v>958</v>
      </c>
      <c r="U13" s="77" t="s">
        <v>959</v>
      </c>
      <c r="V13" s="77" t="s">
        <v>949</v>
      </c>
      <c r="W13" s="122" t="s">
        <v>951</v>
      </c>
      <c r="X13" s="101" t="s">
        <v>951</v>
      </c>
      <c r="Y13" s="78" t="s">
        <v>951</v>
      </c>
      <c r="Z13" s="91" t="s">
        <v>951</v>
      </c>
      <c r="AA13" s="110"/>
    </row>
    <row r="14" spans="2:27" x14ac:dyDescent="0.2">
      <c r="B14" s="40" t="s">
        <v>3</v>
      </c>
      <c r="C14" s="79" t="s">
        <v>951</v>
      </c>
      <c r="D14" s="78" t="s">
        <v>951</v>
      </c>
      <c r="E14" s="77" t="s">
        <v>1054</v>
      </c>
      <c r="F14" s="78" t="s">
        <v>951</v>
      </c>
      <c r="G14" s="91" t="s">
        <v>951</v>
      </c>
      <c r="H14" s="84" t="s">
        <v>951</v>
      </c>
      <c r="I14" s="78" t="s">
        <v>951</v>
      </c>
      <c r="J14" s="78" t="s">
        <v>951</v>
      </c>
      <c r="K14" s="78" t="s">
        <v>951</v>
      </c>
      <c r="L14" s="97" t="s">
        <v>951</v>
      </c>
      <c r="M14" s="101" t="s">
        <v>951</v>
      </c>
      <c r="N14" s="78" t="s">
        <v>951</v>
      </c>
      <c r="O14" s="78" t="s">
        <v>951</v>
      </c>
      <c r="P14" s="78" t="s">
        <v>951</v>
      </c>
      <c r="Q14" s="91" t="s">
        <v>951</v>
      </c>
      <c r="R14" s="105" t="s">
        <v>951</v>
      </c>
      <c r="S14" s="101" t="s">
        <v>951</v>
      </c>
      <c r="T14" s="77" t="s">
        <v>955</v>
      </c>
      <c r="U14" s="78" t="s">
        <v>951</v>
      </c>
      <c r="V14" s="97" t="s">
        <v>951</v>
      </c>
      <c r="W14" s="122" t="s">
        <v>951</v>
      </c>
      <c r="X14" s="101" t="s">
        <v>951</v>
      </c>
      <c r="Y14" s="78" t="s">
        <v>951</v>
      </c>
      <c r="Z14" s="91" t="s">
        <v>951</v>
      </c>
      <c r="AA14" s="110"/>
    </row>
    <row r="15" spans="2:27" x14ac:dyDescent="0.2">
      <c r="B15" s="40" t="s">
        <v>128</v>
      </c>
      <c r="C15" s="79" t="s">
        <v>951</v>
      </c>
      <c r="D15" s="78" t="s">
        <v>951</v>
      </c>
      <c r="E15" s="78" t="s">
        <v>951</v>
      </c>
      <c r="F15" s="78" t="s">
        <v>951</v>
      </c>
      <c r="G15" s="91" t="s">
        <v>951</v>
      </c>
      <c r="H15" s="84" t="s">
        <v>951</v>
      </c>
      <c r="I15" s="78" t="s">
        <v>951</v>
      </c>
      <c r="J15" s="78" t="s">
        <v>951</v>
      </c>
      <c r="K15" s="78" t="s">
        <v>951</v>
      </c>
      <c r="L15" s="97" t="s">
        <v>951</v>
      </c>
      <c r="M15" s="101" t="s">
        <v>951</v>
      </c>
      <c r="N15" s="78" t="s">
        <v>951</v>
      </c>
      <c r="O15" s="78" t="s">
        <v>951</v>
      </c>
      <c r="P15" s="78" t="s">
        <v>951</v>
      </c>
      <c r="Q15" s="91" t="s">
        <v>951</v>
      </c>
      <c r="R15" s="105" t="s">
        <v>951</v>
      </c>
      <c r="S15" s="101" t="s">
        <v>951</v>
      </c>
      <c r="T15" s="78" t="s">
        <v>951</v>
      </c>
      <c r="U15" s="78" t="s">
        <v>951</v>
      </c>
      <c r="V15" s="97" t="s">
        <v>951</v>
      </c>
      <c r="W15" s="122" t="s">
        <v>951</v>
      </c>
      <c r="X15" s="101" t="s">
        <v>951</v>
      </c>
      <c r="Y15" s="78" t="s">
        <v>951</v>
      </c>
      <c r="Z15" s="91" t="s">
        <v>951</v>
      </c>
      <c r="AA15" s="110"/>
    </row>
    <row r="16" spans="2:27" x14ac:dyDescent="0.2">
      <c r="B16" s="40" t="s">
        <v>129</v>
      </c>
      <c r="C16" s="79" t="s">
        <v>951</v>
      </c>
      <c r="D16" s="78" t="s">
        <v>951</v>
      </c>
      <c r="E16" s="78" t="s">
        <v>951</v>
      </c>
      <c r="F16" s="78" t="s">
        <v>951</v>
      </c>
      <c r="G16" s="91" t="s">
        <v>951</v>
      </c>
      <c r="H16" s="84" t="s">
        <v>951</v>
      </c>
      <c r="I16" s="78" t="s">
        <v>951</v>
      </c>
      <c r="J16" s="78" t="s">
        <v>951</v>
      </c>
      <c r="K16" s="78" t="s">
        <v>951</v>
      </c>
      <c r="L16" s="97" t="s">
        <v>951</v>
      </c>
      <c r="M16" s="101" t="s">
        <v>951</v>
      </c>
      <c r="N16" s="78" t="s">
        <v>951</v>
      </c>
      <c r="O16" s="78" t="s">
        <v>951</v>
      </c>
      <c r="P16" s="78" t="s">
        <v>951</v>
      </c>
      <c r="Q16" s="91" t="s">
        <v>951</v>
      </c>
      <c r="R16" s="105" t="s">
        <v>951</v>
      </c>
      <c r="S16" s="101" t="s">
        <v>951</v>
      </c>
      <c r="T16" s="78" t="s">
        <v>951</v>
      </c>
      <c r="U16" s="78" t="s">
        <v>951</v>
      </c>
      <c r="V16" s="97" t="s">
        <v>951</v>
      </c>
      <c r="W16" s="122" t="s">
        <v>951</v>
      </c>
      <c r="X16" s="101" t="s">
        <v>951</v>
      </c>
      <c r="Y16" s="78" t="s">
        <v>951</v>
      </c>
      <c r="Z16" s="91" t="s">
        <v>951</v>
      </c>
      <c r="AA16" s="110"/>
    </row>
    <row r="17" spans="2:27" x14ac:dyDescent="0.2">
      <c r="B17" s="41" t="s">
        <v>2</v>
      </c>
      <c r="C17" s="79" t="s">
        <v>951</v>
      </c>
      <c r="D17" s="78" t="s">
        <v>951</v>
      </c>
      <c r="E17" s="78" t="s">
        <v>951</v>
      </c>
      <c r="F17" s="78" t="s">
        <v>951</v>
      </c>
      <c r="G17" s="91" t="s">
        <v>951</v>
      </c>
      <c r="H17" s="84" t="s">
        <v>951</v>
      </c>
      <c r="I17" s="78" t="s">
        <v>951</v>
      </c>
      <c r="J17" s="78" t="s">
        <v>951</v>
      </c>
      <c r="K17" s="78" t="s">
        <v>951</v>
      </c>
      <c r="L17" s="97" t="s">
        <v>951</v>
      </c>
      <c r="M17" s="101" t="s">
        <v>951</v>
      </c>
      <c r="N17" s="78" t="s">
        <v>951</v>
      </c>
      <c r="O17" s="78" t="s">
        <v>951</v>
      </c>
      <c r="P17" s="78" t="s">
        <v>951</v>
      </c>
      <c r="Q17" s="91" t="s">
        <v>951</v>
      </c>
      <c r="R17" s="105" t="s">
        <v>951</v>
      </c>
      <c r="S17" s="101" t="s">
        <v>951</v>
      </c>
      <c r="T17" s="78" t="s">
        <v>951</v>
      </c>
      <c r="U17" s="78" t="s">
        <v>951</v>
      </c>
      <c r="V17" s="77" t="s">
        <v>1046</v>
      </c>
      <c r="W17" s="122" t="s">
        <v>951</v>
      </c>
      <c r="X17" s="101" t="s">
        <v>951</v>
      </c>
      <c r="Y17" s="78" t="s">
        <v>951</v>
      </c>
      <c r="Z17" s="91" t="s">
        <v>951</v>
      </c>
      <c r="AA17" s="110"/>
    </row>
    <row r="18" spans="2:27" x14ac:dyDescent="0.2">
      <c r="B18" s="42" t="s">
        <v>4</v>
      </c>
      <c r="C18" s="79" t="s">
        <v>951</v>
      </c>
      <c r="D18" s="78" t="s">
        <v>951</v>
      </c>
      <c r="E18" s="77" t="s">
        <v>1045</v>
      </c>
      <c r="F18" s="78" t="s">
        <v>951</v>
      </c>
      <c r="G18" s="92" t="s">
        <v>1042</v>
      </c>
      <c r="H18" s="84" t="s">
        <v>951</v>
      </c>
      <c r="I18" s="77" t="s">
        <v>1044</v>
      </c>
      <c r="J18" s="78" t="s">
        <v>951</v>
      </c>
      <c r="K18" s="78" t="s">
        <v>951</v>
      </c>
      <c r="L18" s="92" t="s">
        <v>1043</v>
      </c>
      <c r="M18" s="101" t="s">
        <v>951</v>
      </c>
      <c r="N18" s="78" t="s">
        <v>951</v>
      </c>
      <c r="O18" s="78" t="s">
        <v>951</v>
      </c>
      <c r="P18" s="78" t="s">
        <v>951</v>
      </c>
      <c r="Q18" s="91" t="s">
        <v>951</v>
      </c>
      <c r="R18" s="105" t="s">
        <v>951</v>
      </c>
      <c r="S18" s="101" t="s">
        <v>951</v>
      </c>
      <c r="T18" s="78" t="s">
        <v>951</v>
      </c>
      <c r="U18" s="78" t="s">
        <v>951</v>
      </c>
      <c r="V18" s="77" t="s">
        <v>948</v>
      </c>
      <c r="W18" s="122" t="s">
        <v>951</v>
      </c>
      <c r="X18" s="116" t="s">
        <v>951</v>
      </c>
      <c r="Y18" s="117" t="s">
        <v>951</v>
      </c>
      <c r="Z18" s="118" t="s">
        <v>951</v>
      </c>
      <c r="AA18" s="110"/>
    </row>
    <row r="19" spans="2:27" x14ac:dyDescent="0.2">
      <c r="B19" s="43" t="s">
        <v>7</v>
      </c>
      <c r="C19" s="79" t="s">
        <v>951</v>
      </c>
      <c r="D19" s="78" t="s">
        <v>951</v>
      </c>
      <c r="E19" s="78" t="s">
        <v>951</v>
      </c>
      <c r="F19" s="78" t="s">
        <v>951</v>
      </c>
      <c r="G19" s="91" t="s">
        <v>951</v>
      </c>
      <c r="H19" s="84" t="s">
        <v>951</v>
      </c>
      <c r="I19" s="78" t="s">
        <v>951</v>
      </c>
      <c r="J19" s="78" t="s">
        <v>951</v>
      </c>
      <c r="K19" s="78" t="s">
        <v>951</v>
      </c>
      <c r="L19" s="97" t="s">
        <v>951</v>
      </c>
      <c r="M19" s="101" t="s">
        <v>951</v>
      </c>
      <c r="N19" s="78" t="s">
        <v>951</v>
      </c>
      <c r="O19" s="78" t="s">
        <v>951</v>
      </c>
      <c r="P19" s="78" t="s">
        <v>951</v>
      </c>
      <c r="Q19" s="91" t="s">
        <v>951</v>
      </c>
      <c r="R19" s="105" t="s">
        <v>951</v>
      </c>
      <c r="S19" s="101" t="s">
        <v>951</v>
      </c>
      <c r="T19" s="78" t="s">
        <v>951</v>
      </c>
      <c r="U19" s="78" t="s">
        <v>951</v>
      </c>
      <c r="V19" s="97" t="s">
        <v>951</v>
      </c>
      <c r="W19" s="122" t="s">
        <v>951</v>
      </c>
      <c r="X19" s="101" t="s">
        <v>951</v>
      </c>
      <c r="Y19" s="78" t="s">
        <v>951</v>
      </c>
      <c r="Z19" s="91" t="s">
        <v>951</v>
      </c>
      <c r="AA19" s="110"/>
    </row>
    <row r="20" spans="2:27" x14ac:dyDescent="0.2">
      <c r="B20" s="42" t="s">
        <v>8</v>
      </c>
      <c r="C20" s="79" t="s">
        <v>951</v>
      </c>
      <c r="D20" s="78" t="s">
        <v>951</v>
      </c>
      <c r="E20" s="78" t="s">
        <v>951</v>
      </c>
      <c r="F20" s="78" t="s">
        <v>951</v>
      </c>
      <c r="G20" s="91" t="s">
        <v>951</v>
      </c>
      <c r="H20" s="84" t="s">
        <v>951</v>
      </c>
      <c r="I20" s="78" t="s">
        <v>951</v>
      </c>
      <c r="J20" s="78" t="s">
        <v>951</v>
      </c>
      <c r="K20" s="78" t="s">
        <v>951</v>
      </c>
      <c r="L20" s="97" t="s">
        <v>951</v>
      </c>
      <c r="M20" s="101" t="s">
        <v>951</v>
      </c>
      <c r="N20" s="78" t="s">
        <v>951</v>
      </c>
      <c r="O20" s="78" t="s">
        <v>951</v>
      </c>
      <c r="P20" s="78" t="s">
        <v>951</v>
      </c>
      <c r="Q20" s="91" t="s">
        <v>951</v>
      </c>
      <c r="R20" s="105" t="s">
        <v>951</v>
      </c>
      <c r="S20" s="101" t="s">
        <v>951</v>
      </c>
      <c r="T20" s="78" t="s">
        <v>951</v>
      </c>
      <c r="U20" s="78" t="s">
        <v>951</v>
      </c>
      <c r="V20" s="97" t="s">
        <v>951</v>
      </c>
      <c r="W20" s="122" t="s">
        <v>951</v>
      </c>
      <c r="X20" s="101" t="s">
        <v>951</v>
      </c>
      <c r="Y20" s="78" t="s">
        <v>951</v>
      </c>
      <c r="Z20" s="91" t="s">
        <v>951</v>
      </c>
      <c r="AA20" s="110"/>
    </row>
    <row r="21" spans="2:27" x14ac:dyDescent="0.2">
      <c r="B21" s="43" t="s">
        <v>5</v>
      </c>
      <c r="C21" s="79" t="s">
        <v>951</v>
      </c>
      <c r="D21" s="78" t="s">
        <v>951</v>
      </c>
      <c r="E21" s="78" t="s">
        <v>951</v>
      </c>
      <c r="F21" s="78" t="s">
        <v>951</v>
      </c>
      <c r="G21" s="91" t="s">
        <v>951</v>
      </c>
      <c r="H21" s="84" t="s">
        <v>951</v>
      </c>
      <c r="I21" s="78" t="s">
        <v>951</v>
      </c>
      <c r="J21" s="78" t="s">
        <v>951</v>
      </c>
      <c r="K21" s="78" t="s">
        <v>951</v>
      </c>
      <c r="L21" s="97" t="s">
        <v>951</v>
      </c>
      <c r="M21" s="101" t="s">
        <v>951</v>
      </c>
      <c r="N21" s="78" t="s">
        <v>951</v>
      </c>
      <c r="O21" s="78" t="s">
        <v>951</v>
      </c>
      <c r="P21" s="78" t="s">
        <v>951</v>
      </c>
      <c r="Q21" s="91" t="s">
        <v>951</v>
      </c>
      <c r="R21" s="105" t="s">
        <v>951</v>
      </c>
      <c r="S21" s="101" t="s">
        <v>951</v>
      </c>
      <c r="T21" s="78" t="s">
        <v>951</v>
      </c>
      <c r="U21" s="78" t="s">
        <v>951</v>
      </c>
      <c r="V21" s="97" t="s">
        <v>951</v>
      </c>
      <c r="W21" s="122" t="s">
        <v>951</v>
      </c>
      <c r="X21" s="101" t="s">
        <v>951</v>
      </c>
      <c r="Y21" s="78" t="s">
        <v>951</v>
      </c>
      <c r="Z21" s="91" t="s">
        <v>951</v>
      </c>
      <c r="AA21" s="110"/>
    </row>
    <row r="22" spans="2:27" x14ac:dyDescent="0.2">
      <c r="B22" s="42" t="s">
        <v>6</v>
      </c>
      <c r="C22" s="79" t="s">
        <v>951</v>
      </c>
      <c r="D22" s="78" t="s">
        <v>951</v>
      </c>
      <c r="E22" s="78" t="s">
        <v>951</v>
      </c>
      <c r="F22" s="78" t="s">
        <v>951</v>
      </c>
      <c r="G22" s="91" t="s">
        <v>951</v>
      </c>
      <c r="H22" s="84" t="s">
        <v>951</v>
      </c>
      <c r="I22" s="78" t="s">
        <v>951</v>
      </c>
      <c r="J22" s="78" t="s">
        <v>951</v>
      </c>
      <c r="K22" s="78" t="s">
        <v>951</v>
      </c>
      <c r="L22" s="97" t="s">
        <v>951</v>
      </c>
      <c r="M22" s="101" t="s">
        <v>951</v>
      </c>
      <c r="N22" s="78" t="s">
        <v>951</v>
      </c>
      <c r="O22" s="78" t="s">
        <v>951</v>
      </c>
      <c r="P22" s="78" t="s">
        <v>951</v>
      </c>
      <c r="Q22" s="91" t="s">
        <v>951</v>
      </c>
      <c r="R22" s="105" t="s">
        <v>951</v>
      </c>
      <c r="S22" s="101" t="s">
        <v>951</v>
      </c>
      <c r="T22" s="78" t="s">
        <v>951</v>
      </c>
      <c r="U22" s="78" t="s">
        <v>951</v>
      </c>
      <c r="V22" s="97" t="s">
        <v>951</v>
      </c>
      <c r="W22" s="122" t="s">
        <v>951</v>
      </c>
      <c r="X22" s="101" t="s">
        <v>951</v>
      </c>
      <c r="Y22" s="78" t="s">
        <v>951</v>
      </c>
      <c r="Z22" s="91" t="s">
        <v>951</v>
      </c>
      <c r="AA22" s="110"/>
    </row>
    <row r="23" spans="2:27" x14ac:dyDescent="0.2">
      <c r="B23" s="43" t="s">
        <v>9</v>
      </c>
      <c r="C23" s="79" t="s">
        <v>951</v>
      </c>
      <c r="D23" s="78" t="s">
        <v>951</v>
      </c>
      <c r="E23" s="78" t="s">
        <v>951</v>
      </c>
      <c r="F23" s="78" t="s">
        <v>951</v>
      </c>
      <c r="G23" s="91" t="s">
        <v>951</v>
      </c>
      <c r="H23" s="84" t="s">
        <v>951</v>
      </c>
      <c r="I23" s="78" t="s">
        <v>951</v>
      </c>
      <c r="J23" s="78" t="s">
        <v>951</v>
      </c>
      <c r="K23" s="78" t="s">
        <v>951</v>
      </c>
      <c r="L23" s="97" t="s">
        <v>951</v>
      </c>
      <c r="M23" s="101" t="s">
        <v>951</v>
      </c>
      <c r="N23" s="78" t="s">
        <v>951</v>
      </c>
      <c r="O23" s="78" t="s">
        <v>951</v>
      </c>
      <c r="P23" s="78" t="s">
        <v>951</v>
      </c>
      <c r="Q23" s="91" t="s">
        <v>951</v>
      </c>
      <c r="R23" s="105" t="s">
        <v>951</v>
      </c>
      <c r="S23" s="101" t="s">
        <v>951</v>
      </c>
      <c r="T23" s="78" t="s">
        <v>951</v>
      </c>
      <c r="U23" s="78" t="s">
        <v>951</v>
      </c>
      <c r="V23" s="97" t="s">
        <v>951</v>
      </c>
      <c r="W23" s="122" t="s">
        <v>951</v>
      </c>
      <c r="X23" s="101" t="s">
        <v>951</v>
      </c>
      <c r="Y23" s="78" t="s">
        <v>951</v>
      </c>
      <c r="Z23" s="91" t="s">
        <v>951</v>
      </c>
      <c r="AA23" s="110"/>
    </row>
    <row r="24" spans="2:27" x14ac:dyDescent="0.2">
      <c r="B24" s="42" t="s">
        <v>10</v>
      </c>
      <c r="C24" s="79" t="s">
        <v>951</v>
      </c>
      <c r="D24" s="78" t="s">
        <v>951</v>
      </c>
      <c r="E24" s="78" t="s">
        <v>951</v>
      </c>
      <c r="F24" s="78" t="s">
        <v>951</v>
      </c>
      <c r="G24" s="91" t="s">
        <v>951</v>
      </c>
      <c r="H24" s="84" t="s">
        <v>951</v>
      </c>
      <c r="I24" s="78" t="s">
        <v>951</v>
      </c>
      <c r="J24" s="78" t="s">
        <v>951</v>
      </c>
      <c r="K24" s="78" t="s">
        <v>951</v>
      </c>
      <c r="L24" s="97" t="s">
        <v>951</v>
      </c>
      <c r="M24" s="101" t="s">
        <v>951</v>
      </c>
      <c r="N24" s="78" t="s">
        <v>951</v>
      </c>
      <c r="O24" s="78" t="s">
        <v>951</v>
      </c>
      <c r="P24" s="78" t="s">
        <v>951</v>
      </c>
      <c r="Q24" s="91" t="s">
        <v>951</v>
      </c>
      <c r="R24" s="105" t="s">
        <v>951</v>
      </c>
      <c r="S24" s="101" t="s">
        <v>951</v>
      </c>
      <c r="T24" s="78" t="s">
        <v>951</v>
      </c>
      <c r="U24" s="78" t="s">
        <v>951</v>
      </c>
      <c r="V24" s="97" t="s">
        <v>951</v>
      </c>
      <c r="W24" s="122" t="s">
        <v>951</v>
      </c>
      <c r="X24" s="101" t="s">
        <v>951</v>
      </c>
      <c r="Y24" s="78" t="s">
        <v>951</v>
      </c>
      <c r="Z24" s="91" t="s">
        <v>951</v>
      </c>
      <c r="AA24" s="110"/>
    </row>
    <row r="25" spans="2:27" x14ac:dyDescent="0.2">
      <c r="B25" s="43" t="s">
        <v>11</v>
      </c>
      <c r="C25" s="79" t="s">
        <v>951</v>
      </c>
      <c r="D25" s="78" t="s">
        <v>951</v>
      </c>
      <c r="E25" s="78" t="s">
        <v>951</v>
      </c>
      <c r="F25" s="78" t="s">
        <v>951</v>
      </c>
      <c r="G25" s="91" t="s">
        <v>951</v>
      </c>
      <c r="H25" s="84" t="s">
        <v>951</v>
      </c>
      <c r="I25" s="78" t="s">
        <v>951</v>
      </c>
      <c r="J25" s="78" t="s">
        <v>951</v>
      </c>
      <c r="K25" s="78" t="s">
        <v>951</v>
      </c>
      <c r="L25" s="97" t="s">
        <v>951</v>
      </c>
      <c r="M25" s="101" t="s">
        <v>951</v>
      </c>
      <c r="N25" s="78" t="s">
        <v>951</v>
      </c>
      <c r="O25" s="78" t="s">
        <v>951</v>
      </c>
      <c r="P25" s="78" t="s">
        <v>951</v>
      </c>
      <c r="Q25" s="91" t="s">
        <v>951</v>
      </c>
      <c r="R25" s="105" t="s">
        <v>951</v>
      </c>
      <c r="S25" s="101" t="s">
        <v>951</v>
      </c>
      <c r="T25" s="78" t="s">
        <v>951</v>
      </c>
      <c r="U25" s="78" t="s">
        <v>951</v>
      </c>
      <c r="V25" s="97" t="s">
        <v>951</v>
      </c>
      <c r="W25" s="122" t="s">
        <v>951</v>
      </c>
      <c r="X25" s="101" t="s">
        <v>951</v>
      </c>
      <c r="Y25" s="78" t="s">
        <v>951</v>
      </c>
      <c r="Z25" s="91" t="s">
        <v>951</v>
      </c>
      <c r="AA25" s="110"/>
    </row>
    <row r="26" spans="2:27" x14ac:dyDescent="0.2">
      <c r="B26" s="42" t="s">
        <v>12</v>
      </c>
      <c r="C26" s="79" t="s">
        <v>951</v>
      </c>
      <c r="D26" s="78" t="s">
        <v>951</v>
      </c>
      <c r="E26" s="78" t="s">
        <v>951</v>
      </c>
      <c r="F26" s="78" t="s">
        <v>951</v>
      </c>
      <c r="G26" s="92" t="s">
        <v>1003</v>
      </c>
      <c r="H26" s="84" t="s">
        <v>951</v>
      </c>
      <c r="I26" s="78" t="s">
        <v>951</v>
      </c>
      <c r="J26" s="78" t="s">
        <v>951</v>
      </c>
      <c r="K26" s="78" t="s">
        <v>951</v>
      </c>
      <c r="L26" s="97" t="s">
        <v>951</v>
      </c>
      <c r="M26" s="101" t="s">
        <v>951</v>
      </c>
      <c r="N26" s="78" t="s">
        <v>951</v>
      </c>
      <c r="O26" s="78" t="s">
        <v>951</v>
      </c>
      <c r="P26" s="78" t="s">
        <v>951</v>
      </c>
      <c r="Q26" s="91" t="s">
        <v>951</v>
      </c>
      <c r="R26" s="105" t="s">
        <v>951</v>
      </c>
      <c r="S26" s="101" t="s">
        <v>951</v>
      </c>
      <c r="T26" s="78" t="s">
        <v>951</v>
      </c>
      <c r="U26" s="78" t="s">
        <v>951</v>
      </c>
      <c r="V26" s="97" t="s">
        <v>951</v>
      </c>
      <c r="W26" s="122" t="s">
        <v>951</v>
      </c>
      <c r="X26" s="101" t="s">
        <v>951</v>
      </c>
      <c r="Y26" s="78" t="s">
        <v>951</v>
      </c>
      <c r="Z26" s="91" t="s">
        <v>951</v>
      </c>
      <c r="AA26" s="110"/>
    </row>
    <row r="27" spans="2:27" x14ac:dyDescent="0.2">
      <c r="B27" s="43" t="s">
        <v>13</v>
      </c>
      <c r="C27" s="87" t="s">
        <v>947</v>
      </c>
      <c r="D27" s="82" t="s">
        <v>953</v>
      </c>
      <c r="E27" s="88" t="s">
        <v>964</v>
      </c>
      <c r="F27" s="82" t="s">
        <v>953</v>
      </c>
      <c r="G27" s="90" t="s">
        <v>953</v>
      </c>
      <c r="H27" s="85" t="s">
        <v>974</v>
      </c>
      <c r="I27" s="82" t="s">
        <v>953</v>
      </c>
      <c r="J27" s="77" t="s">
        <v>963</v>
      </c>
      <c r="K27" s="82" t="s">
        <v>953</v>
      </c>
      <c r="L27" s="96" t="s">
        <v>953</v>
      </c>
      <c r="M27" s="102" t="s">
        <v>974</v>
      </c>
      <c r="N27" s="77" t="s">
        <v>963</v>
      </c>
      <c r="O27" s="82" t="s">
        <v>953</v>
      </c>
      <c r="P27" s="77" t="s">
        <v>971</v>
      </c>
      <c r="Q27" s="92" t="s">
        <v>952</v>
      </c>
      <c r="R27" s="106" t="s">
        <v>953</v>
      </c>
      <c r="S27" s="109" t="s">
        <v>996</v>
      </c>
      <c r="T27" s="77" t="s">
        <v>955</v>
      </c>
      <c r="U27" s="77" t="s">
        <v>955</v>
      </c>
      <c r="V27" s="77" t="s">
        <v>995</v>
      </c>
      <c r="W27" s="123" t="s">
        <v>9</v>
      </c>
      <c r="X27" s="102" t="s">
        <v>975</v>
      </c>
      <c r="Y27" s="58" t="s">
        <v>975</v>
      </c>
      <c r="Z27" s="119" t="s">
        <v>950</v>
      </c>
      <c r="AA27" s="111" t="s">
        <v>943</v>
      </c>
    </row>
    <row r="28" spans="2:27" x14ac:dyDescent="0.2">
      <c r="B28" s="42" t="s">
        <v>14</v>
      </c>
      <c r="C28" s="79" t="s">
        <v>951</v>
      </c>
      <c r="D28" s="78" t="s">
        <v>951</v>
      </c>
      <c r="E28" s="78" t="s">
        <v>951</v>
      </c>
      <c r="F28" s="78" t="s">
        <v>951</v>
      </c>
      <c r="G28" s="91" t="s">
        <v>951</v>
      </c>
      <c r="H28" s="84" t="s">
        <v>951</v>
      </c>
      <c r="I28" s="78" t="s">
        <v>951</v>
      </c>
      <c r="J28" s="78" t="s">
        <v>951</v>
      </c>
      <c r="K28" s="78" t="s">
        <v>951</v>
      </c>
      <c r="L28" s="97" t="s">
        <v>951</v>
      </c>
      <c r="M28" s="101" t="s">
        <v>951</v>
      </c>
      <c r="N28" s="78" t="s">
        <v>951</v>
      </c>
      <c r="O28" s="78" t="s">
        <v>951</v>
      </c>
      <c r="P28" s="78" t="s">
        <v>951</v>
      </c>
      <c r="Q28" s="91" t="s">
        <v>951</v>
      </c>
      <c r="R28" s="105" t="s">
        <v>951</v>
      </c>
      <c r="S28" s="101" t="s">
        <v>951</v>
      </c>
      <c r="T28" s="78" t="s">
        <v>951</v>
      </c>
      <c r="U28" s="78" t="s">
        <v>951</v>
      </c>
      <c r="V28" s="97" t="s">
        <v>951</v>
      </c>
      <c r="W28" s="122" t="s">
        <v>951</v>
      </c>
      <c r="X28" s="101" t="s">
        <v>951</v>
      </c>
      <c r="Y28" s="78" t="s">
        <v>951</v>
      </c>
      <c r="Z28" s="91" t="s">
        <v>951</v>
      </c>
      <c r="AA28" s="110"/>
    </row>
    <row r="29" spans="2:27" x14ac:dyDescent="0.2">
      <c r="B29" s="43" t="s">
        <v>15</v>
      </c>
      <c r="C29" s="79" t="s">
        <v>951</v>
      </c>
      <c r="D29" s="78" t="s">
        <v>951</v>
      </c>
      <c r="E29" s="78" t="s">
        <v>951</v>
      </c>
      <c r="F29" s="78" t="s">
        <v>951</v>
      </c>
      <c r="G29" s="91" t="s">
        <v>951</v>
      </c>
      <c r="H29" s="84" t="s">
        <v>951</v>
      </c>
      <c r="I29" s="78" t="s">
        <v>951</v>
      </c>
      <c r="J29" s="78" t="s">
        <v>951</v>
      </c>
      <c r="K29" s="78" t="s">
        <v>951</v>
      </c>
      <c r="L29" s="97" t="s">
        <v>951</v>
      </c>
      <c r="M29" s="101" t="s">
        <v>951</v>
      </c>
      <c r="N29" s="78" t="s">
        <v>951</v>
      </c>
      <c r="O29" s="78" t="s">
        <v>951</v>
      </c>
      <c r="P29" s="78" t="s">
        <v>951</v>
      </c>
      <c r="Q29" s="91" t="s">
        <v>951</v>
      </c>
      <c r="R29" s="105" t="s">
        <v>951</v>
      </c>
      <c r="S29" s="101" t="s">
        <v>951</v>
      </c>
      <c r="T29" s="78" t="s">
        <v>951</v>
      </c>
      <c r="U29" s="78" t="s">
        <v>951</v>
      </c>
      <c r="V29" s="97" t="s">
        <v>951</v>
      </c>
      <c r="W29" s="122" t="s">
        <v>951</v>
      </c>
      <c r="X29" s="101" t="s">
        <v>951</v>
      </c>
      <c r="Y29" s="78" t="s">
        <v>951</v>
      </c>
      <c r="Z29" s="91" t="s">
        <v>951</v>
      </c>
      <c r="AA29" s="110"/>
    </row>
    <row r="30" spans="2:27" x14ac:dyDescent="0.2">
      <c r="B30" s="42" t="s">
        <v>16</v>
      </c>
      <c r="C30" s="79" t="s">
        <v>951</v>
      </c>
      <c r="D30" s="78" t="s">
        <v>951</v>
      </c>
      <c r="E30" s="78" t="s">
        <v>951</v>
      </c>
      <c r="F30" s="78" t="s">
        <v>951</v>
      </c>
      <c r="G30" s="91" t="s">
        <v>951</v>
      </c>
      <c r="H30" s="84" t="s">
        <v>951</v>
      </c>
      <c r="I30" s="78" t="s">
        <v>951</v>
      </c>
      <c r="J30" s="78" t="s">
        <v>951</v>
      </c>
      <c r="K30" s="78" t="s">
        <v>951</v>
      </c>
      <c r="L30" s="97" t="s">
        <v>951</v>
      </c>
      <c r="M30" s="101" t="s">
        <v>951</v>
      </c>
      <c r="N30" s="78" t="s">
        <v>951</v>
      </c>
      <c r="O30" s="78" t="s">
        <v>951</v>
      </c>
      <c r="P30" s="78" t="s">
        <v>951</v>
      </c>
      <c r="Q30" s="91" t="s">
        <v>951</v>
      </c>
      <c r="R30" s="105" t="s">
        <v>951</v>
      </c>
      <c r="S30" s="101" t="s">
        <v>951</v>
      </c>
      <c r="T30" s="78" t="s">
        <v>951</v>
      </c>
      <c r="U30" s="78" t="s">
        <v>951</v>
      </c>
      <c r="V30" s="97" t="s">
        <v>951</v>
      </c>
      <c r="W30" s="122" t="s">
        <v>951</v>
      </c>
      <c r="X30" s="101" t="s">
        <v>951</v>
      </c>
      <c r="Y30" s="78" t="s">
        <v>951</v>
      </c>
      <c r="Z30" s="91" t="s">
        <v>951</v>
      </c>
      <c r="AA30" s="110"/>
    </row>
    <row r="31" spans="2:27" x14ac:dyDescent="0.2">
      <c r="B31" s="43" t="s">
        <v>36</v>
      </c>
      <c r="C31" s="79" t="s">
        <v>951</v>
      </c>
      <c r="D31" s="78" t="s">
        <v>951</v>
      </c>
      <c r="E31" s="78" t="s">
        <v>951</v>
      </c>
      <c r="F31" s="78" t="s">
        <v>951</v>
      </c>
      <c r="G31" s="91" t="s">
        <v>951</v>
      </c>
      <c r="H31" s="84" t="s">
        <v>951</v>
      </c>
      <c r="I31" s="78" t="s">
        <v>951</v>
      </c>
      <c r="J31" s="78" t="s">
        <v>951</v>
      </c>
      <c r="K31" s="78" t="s">
        <v>951</v>
      </c>
      <c r="L31" s="97" t="s">
        <v>951</v>
      </c>
      <c r="M31" s="101" t="s">
        <v>951</v>
      </c>
      <c r="N31" s="78" t="s">
        <v>951</v>
      </c>
      <c r="O31" s="78" t="s">
        <v>951</v>
      </c>
      <c r="P31" s="78" t="s">
        <v>951</v>
      </c>
      <c r="Q31" s="91" t="s">
        <v>951</v>
      </c>
      <c r="R31" s="105" t="s">
        <v>951</v>
      </c>
      <c r="S31" s="101" t="s">
        <v>951</v>
      </c>
      <c r="T31" s="78" t="s">
        <v>951</v>
      </c>
      <c r="U31" s="78" t="s">
        <v>951</v>
      </c>
      <c r="V31" s="97" t="s">
        <v>951</v>
      </c>
      <c r="W31" s="122" t="s">
        <v>951</v>
      </c>
      <c r="X31" s="101" t="s">
        <v>951</v>
      </c>
      <c r="Y31" s="78" t="s">
        <v>951</v>
      </c>
      <c r="Z31" s="91" t="s">
        <v>951</v>
      </c>
      <c r="AA31" s="110"/>
    </row>
    <row r="32" spans="2:27" x14ac:dyDescent="0.2">
      <c r="B32" s="42" t="s">
        <v>37</v>
      </c>
      <c r="C32" s="79" t="s">
        <v>951</v>
      </c>
      <c r="D32" s="78" t="s">
        <v>951</v>
      </c>
      <c r="E32" s="78" t="s">
        <v>951</v>
      </c>
      <c r="F32" s="78" t="s">
        <v>951</v>
      </c>
      <c r="G32" s="91" t="s">
        <v>951</v>
      </c>
      <c r="H32" s="84" t="s">
        <v>951</v>
      </c>
      <c r="I32" s="78" t="s">
        <v>951</v>
      </c>
      <c r="J32" s="78" t="s">
        <v>951</v>
      </c>
      <c r="K32" s="78" t="s">
        <v>951</v>
      </c>
      <c r="L32" s="97" t="s">
        <v>951</v>
      </c>
      <c r="M32" s="101" t="s">
        <v>951</v>
      </c>
      <c r="N32" s="78" t="s">
        <v>951</v>
      </c>
      <c r="O32" s="78" t="s">
        <v>951</v>
      </c>
      <c r="P32" s="78" t="s">
        <v>951</v>
      </c>
      <c r="Q32" s="91" t="s">
        <v>951</v>
      </c>
      <c r="R32" s="105" t="s">
        <v>951</v>
      </c>
      <c r="S32" s="101" t="s">
        <v>951</v>
      </c>
      <c r="T32" s="78" t="s">
        <v>951</v>
      </c>
      <c r="U32" s="78" t="s">
        <v>951</v>
      </c>
      <c r="V32" s="97" t="s">
        <v>951</v>
      </c>
      <c r="W32" s="122" t="s">
        <v>951</v>
      </c>
      <c r="X32" s="101" t="s">
        <v>951</v>
      </c>
      <c r="Y32" s="78" t="s">
        <v>951</v>
      </c>
      <c r="Z32" s="91" t="s">
        <v>951</v>
      </c>
      <c r="AA32" s="110"/>
    </row>
    <row r="33" spans="2:27" x14ac:dyDescent="0.2">
      <c r="B33" s="43" t="s">
        <v>38</v>
      </c>
      <c r="C33" s="79" t="s">
        <v>951</v>
      </c>
      <c r="D33" s="78" t="s">
        <v>951</v>
      </c>
      <c r="E33" s="78" t="s">
        <v>951</v>
      </c>
      <c r="F33" s="78" t="s">
        <v>951</v>
      </c>
      <c r="G33" s="91" t="s">
        <v>951</v>
      </c>
      <c r="H33" s="84" t="s">
        <v>951</v>
      </c>
      <c r="I33" s="78" t="s">
        <v>951</v>
      </c>
      <c r="J33" s="78" t="s">
        <v>951</v>
      </c>
      <c r="K33" s="78" t="s">
        <v>951</v>
      </c>
      <c r="L33" s="97" t="s">
        <v>951</v>
      </c>
      <c r="M33" s="101" t="s">
        <v>951</v>
      </c>
      <c r="N33" s="78" t="s">
        <v>951</v>
      </c>
      <c r="O33" s="78" t="s">
        <v>951</v>
      </c>
      <c r="P33" s="78" t="s">
        <v>951</v>
      </c>
      <c r="Q33" s="91" t="s">
        <v>951</v>
      </c>
      <c r="R33" s="105" t="s">
        <v>951</v>
      </c>
      <c r="S33" s="101" t="s">
        <v>951</v>
      </c>
      <c r="T33" s="78" t="s">
        <v>951</v>
      </c>
      <c r="U33" s="78" t="s">
        <v>951</v>
      </c>
      <c r="V33" s="97" t="s">
        <v>951</v>
      </c>
      <c r="W33" s="122" t="s">
        <v>951</v>
      </c>
      <c r="X33" s="101" t="s">
        <v>951</v>
      </c>
      <c r="Y33" s="78" t="s">
        <v>951</v>
      </c>
      <c r="Z33" s="91" t="s">
        <v>951</v>
      </c>
      <c r="AA33" s="110"/>
    </row>
    <row r="34" spans="2:27" x14ac:dyDescent="0.2">
      <c r="B34" s="44" t="s">
        <v>17</v>
      </c>
      <c r="C34" s="79" t="s">
        <v>951</v>
      </c>
      <c r="D34" s="78" t="s">
        <v>951</v>
      </c>
      <c r="E34" s="78" t="s">
        <v>951</v>
      </c>
      <c r="F34" s="78" t="s">
        <v>951</v>
      </c>
      <c r="G34" s="91" t="s">
        <v>951</v>
      </c>
      <c r="H34" s="84" t="s">
        <v>951</v>
      </c>
      <c r="I34" s="78" t="s">
        <v>951</v>
      </c>
      <c r="J34" s="78" t="s">
        <v>951</v>
      </c>
      <c r="K34" s="78" t="s">
        <v>951</v>
      </c>
      <c r="L34" s="97" t="s">
        <v>951</v>
      </c>
      <c r="M34" s="101" t="s">
        <v>951</v>
      </c>
      <c r="N34" s="78" t="s">
        <v>951</v>
      </c>
      <c r="O34" s="78" t="s">
        <v>951</v>
      </c>
      <c r="P34" s="78" t="s">
        <v>951</v>
      </c>
      <c r="Q34" s="91" t="s">
        <v>951</v>
      </c>
      <c r="R34" s="105" t="s">
        <v>951</v>
      </c>
      <c r="S34" s="101" t="s">
        <v>951</v>
      </c>
      <c r="T34" s="78" t="s">
        <v>951</v>
      </c>
      <c r="U34" s="78" t="s">
        <v>951</v>
      </c>
      <c r="V34" s="97" t="s">
        <v>951</v>
      </c>
      <c r="W34" s="122" t="s">
        <v>951</v>
      </c>
      <c r="X34" s="101" t="s">
        <v>951</v>
      </c>
      <c r="Y34" s="78" t="s">
        <v>951</v>
      </c>
      <c r="Z34" s="91" t="s">
        <v>951</v>
      </c>
      <c r="AA34" s="110"/>
    </row>
    <row r="35" spans="2:27" x14ac:dyDescent="0.2">
      <c r="B35" s="45" t="s">
        <v>18</v>
      </c>
      <c r="C35" s="79" t="s">
        <v>951</v>
      </c>
      <c r="D35" s="78" t="s">
        <v>951</v>
      </c>
      <c r="E35" s="78" t="s">
        <v>951</v>
      </c>
      <c r="F35" s="78" t="s">
        <v>951</v>
      </c>
      <c r="G35" s="91" t="s">
        <v>951</v>
      </c>
      <c r="H35" s="84" t="s">
        <v>951</v>
      </c>
      <c r="I35" s="78" t="s">
        <v>951</v>
      </c>
      <c r="J35" s="78" t="s">
        <v>951</v>
      </c>
      <c r="K35" s="78" t="s">
        <v>951</v>
      </c>
      <c r="L35" s="97" t="s">
        <v>951</v>
      </c>
      <c r="M35" s="101" t="s">
        <v>951</v>
      </c>
      <c r="N35" s="78" t="s">
        <v>951</v>
      </c>
      <c r="O35" s="78" t="s">
        <v>951</v>
      </c>
      <c r="P35" s="78" t="s">
        <v>951</v>
      </c>
      <c r="Q35" s="91" t="s">
        <v>951</v>
      </c>
      <c r="R35" s="105" t="s">
        <v>951</v>
      </c>
      <c r="S35" s="101" t="s">
        <v>951</v>
      </c>
      <c r="T35" s="78" t="s">
        <v>951</v>
      </c>
      <c r="U35" s="78" t="s">
        <v>951</v>
      </c>
      <c r="V35" s="97" t="s">
        <v>951</v>
      </c>
      <c r="W35" s="122" t="s">
        <v>951</v>
      </c>
      <c r="X35" s="101" t="s">
        <v>951</v>
      </c>
      <c r="Y35" s="78" t="s">
        <v>951</v>
      </c>
      <c r="Z35" s="91" t="s">
        <v>951</v>
      </c>
      <c r="AA35" s="110"/>
    </row>
    <row r="36" spans="2:27" x14ac:dyDescent="0.2">
      <c r="B36" s="44" t="s">
        <v>19</v>
      </c>
      <c r="C36" s="79" t="s">
        <v>951</v>
      </c>
      <c r="D36" s="78" t="s">
        <v>951</v>
      </c>
      <c r="E36" s="78" t="s">
        <v>951</v>
      </c>
      <c r="F36" s="78" t="s">
        <v>951</v>
      </c>
      <c r="G36" s="91" t="s">
        <v>951</v>
      </c>
      <c r="H36" s="84" t="s">
        <v>951</v>
      </c>
      <c r="I36" s="78" t="s">
        <v>951</v>
      </c>
      <c r="J36" s="78" t="s">
        <v>951</v>
      </c>
      <c r="K36" s="78" t="s">
        <v>951</v>
      </c>
      <c r="L36" s="97" t="s">
        <v>951</v>
      </c>
      <c r="M36" s="101" t="s">
        <v>951</v>
      </c>
      <c r="N36" s="78" t="s">
        <v>951</v>
      </c>
      <c r="O36" s="78" t="s">
        <v>951</v>
      </c>
      <c r="P36" s="78" t="s">
        <v>951</v>
      </c>
      <c r="Q36" s="91" t="s">
        <v>951</v>
      </c>
      <c r="R36" s="105" t="s">
        <v>951</v>
      </c>
      <c r="S36" s="101" t="s">
        <v>951</v>
      </c>
      <c r="T36" s="78" t="s">
        <v>951</v>
      </c>
      <c r="U36" s="78" t="s">
        <v>951</v>
      </c>
      <c r="V36" s="97" t="s">
        <v>951</v>
      </c>
      <c r="W36" s="122" t="s">
        <v>951</v>
      </c>
      <c r="X36" s="101" t="s">
        <v>951</v>
      </c>
      <c r="Y36" s="78" t="s">
        <v>951</v>
      </c>
      <c r="Z36" s="91" t="s">
        <v>951</v>
      </c>
      <c r="AA36" s="110"/>
    </row>
    <row r="37" spans="2:27" x14ac:dyDescent="0.2">
      <c r="B37" s="45" t="s">
        <v>20</v>
      </c>
      <c r="C37" s="79" t="s">
        <v>951</v>
      </c>
      <c r="D37" s="78" t="s">
        <v>951</v>
      </c>
      <c r="E37" s="78" t="s">
        <v>951</v>
      </c>
      <c r="F37" s="78" t="s">
        <v>951</v>
      </c>
      <c r="G37" s="91" t="s">
        <v>951</v>
      </c>
      <c r="H37" s="84" t="s">
        <v>951</v>
      </c>
      <c r="I37" s="78" t="s">
        <v>951</v>
      </c>
      <c r="J37" s="78" t="s">
        <v>951</v>
      </c>
      <c r="K37" s="78" t="s">
        <v>951</v>
      </c>
      <c r="L37" s="97" t="s">
        <v>951</v>
      </c>
      <c r="M37" s="101" t="s">
        <v>951</v>
      </c>
      <c r="N37" s="78" t="s">
        <v>951</v>
      </c>
      <c r="O37" s="78" t="s">
        <v>951</v>
      </c>
      <c r="P37" s="78" t="s">
        <v>951</v>
      </c>
      <c r="Q37" s="91" t="s">
        <v>951</v>
      </c>
      <c r="R37" s="105" t="s">
        <v>951</v>
      </c>
      <c r="S37" s="101" t="s">
        <v>951</v>
      </c>
      <c r="T37" s="78" t="s">
        <v>951</v>
      </c>
      <c r="U37" s="78" t="s">
        <v>951</v>
      </c>
      <c r="V37" s="97" t="s">
        <v>951</v>
      </c>
      <c r="W37" s="122" t="s">
        <v>951</v>
      </c>
      <c r="X37" s="101" t="s">
        <v>951</v>
      </c>
      <c r="Y37" s="78" t="s">
        <v>951</v>
      </c>
      <c r="Z37" s="91" t="s">
        <v>951</v>
      </c>
      <c r="AA37" s="110"/>
    </row>
    <row r="38" spans="2:27" x14ac:dyDescent="0.2">
      <c r="B38" s="44" t="s">
        <v>21</v>
      </c>
      <c r="C38" s="79" t="s">
        <v>951</v>
      </c>
      <c r="D38" s="78" t="s">
        <v>951</v>
      </c>
      <c r="E38" s="78" t="s">
        <v>951</v>
      </c>
      <c r="F38" s="78" t="s">
        <v>951</v>
      </c>
      <c r="G38" s="91" t="s">
        <v>951</v>
      </c>
      <c r="H38" s="84" t="s">
        <v>951</v>
      </c>
      <c r="I38" s="78" t="s">
        <v>951</v>
      </c>
      <c r="J38" s="78" t="s">
        <v>951</v>
      </c>
      <c r="K38" s="78" t="s">
        <v>951</v>
      </c>
      <c r="L38" s="97" t="s">
        <v>951</v>
      </c>
      <c r="M38" s="101" t="s">
        <v>951</v>
      </c>
      <c r="N38" s="78" t="s">
        <v>951</v>
      </c>
      <c r="O38" s="78" t="s">
        <v>951</v>
      </c>
      <c r="P38" s="78" t="s">
        <v>951</v>
      </c>
      <c r="Q38" s="91" t="s">
        <v>951</v>
      </c>
      <c r="R38" s="105" t="s">
        <v>951</v>
      </c>
      <c r="S38" s="101" t="s">
        <v>951</v>
      </c>
      <c r="T38" s="78" t="s">
        <v>951</v>
      </c>
      <c r="U38" s="78" t="s">
        <v>951</v>
      </c>
      <c r="V38" s="97" t="s">
        <v>951</v>
      </c>
      <c r="W38" s="122" t="s">
        <v>951</v>
      </c>
      <c r="X38" s="101" t="s">
        <v>951</v>
      </c>
      <c r="Y38" s="78" t="s">
        <v>951</v>
      </c>
      <c r="Z38" s="91" t="s">
        <v>951</v>
      </c>
      <c r="AA38" s="110"/>
    </row>
    <row r="39" spans="2:27" x14ac:dyDescent="0.2">
      <c r="B39" s="45" t="s">
        <v>22</v>
      </c>
      <c r="C39" s="79" t="s">
        <v>951</v>
      </c>
      <c r="D39" s="78" t="s">
        <v>951</v>
      </c>
      <c r="E39" s="78" t="s">
        <v>951</v>
      </c>
      <c r="F39" s="78" t="s">
        <v>951</v>
      </c>
      <c r="G39" s="91" t="s">
        <v>951</v>
      </c>
      <c r="H39" s="84" t="s">
        <v>951</v>
      </c>
      <c r="I39" s="78" t="s">
        <v>951</v>
      </c>
      <c r="J39" s="78" t="s">
        <v>951</v>
      </c>
      <c r="K39" s="78" t="s">
        <v>951</v>
      </c>
      <c r="L39" s="97" t="s">
        <v>951</v>
      </c>
      <c r="M39" s="101" t="s">
        <v>951</v>
      </c>
      <c r="N39" s="78" t="s">
        <v>951</v>
      </c>
      <c r="O39" s="78" t="s">
        <v>951</v>
      </c>
      <c r="P39" s="78" t="s">
        <v>951</v>
      </c>
      <c r="Q39" s="91" t="s">
        <v>951</v>
      </c>
      <c r="R39" s="105" t="s">
        <v>951</v>
      </c>
      <c r="S39" s="101" t="s">
        <v>951</v>
      </c>
      <c r="T39" s="78" t="s">
        <v>951</v>
      </c>
      <c r="U39" s="78" t="s">
        <v>951</v>
      </c>
      <c r="V39" s="97" t="s">
        <v>951</v>
      </c>
      <c r="W39" s="122" t="s">
        <v>951</v>
      </c>
      <c r="X39" s="101" t="s">
        <v>951</v>
      </c>
      <c r="Y39" s="78" t="s">
        <v>951</v>
      </c>
      <c r="Z39" s="91" t="s">
        <v>951</v>
      </c>
      <c r="AA39" s="110"/>
    </row>
    <row r="40" spans="2:27" x14ac:dyDescent="0.2">
      <c r="B40" s="44" t="s">
        <v>23</v>
      </c>
      <c r="C40" s="79" t="s">
        <v>951</v>
      </c>
      <c r="D40" s="78" t="s">
        <v>951</v>
      </c>
      <c r="E40" s="78" t="s">
        <v>951</v>
      </c>
      <c r="F40" s="78" t="s">
        <v>951</v>
      </c>
      <c r="G40" s="91" t="s">
        <v>951</v>
      </c>
      <c r="H40" s="84" t="s">
        <v>951</v>
      </c>
      <c r="I40" s="78" t="s">
        <v>951</v>
      </c>
      <c r="J40" s="78" t="s">
        <v>951</v>
      </c>
      <c r="K40" s="78" t="s">
        <v>951</v>
      </c>
      <c r="L40" s="97" t="s">
        <v>951</v>
      </c>
      <c r="M40" s="101" t="s">
        <v>951</v>
      </c>
      <c r="N40" s="78" t="s">
        <v>951</v>
      </c>
      <c r="O40" s="78" t="s">
        <v>951</v>
      </c>
      <c r="P40" s="78" t="s">
        <v>951</v>
      </c>
      <c r="Q40" s="91" t="s">
        <v>951</v>
      </c>
      <c r="R40" s="105" t="s">
        <v>951</v>
      </c>
      <c r="S40" s="101" t="s">
        <v>951</v>
      </c>
      <c r="T40" s="78" t="s">
        <v>951</v>
      </c>
      <c r="U40" s="78" t="s">
        <v>951</v>
      </c>
      <c r="V40" s="97" t="s">
        <v>951</v>
      </c>
      <c r="W40" s="122" t="s">
        <v>951</v>
      </c>
      <c r="X40" s="101" t="s">
        <v>951</v>
      </c>
      <c r="Y40" s="78" t="s">
        <v>951</v>
      </c>
      <c r="Z40" s="91" t="s">
        <v>951</v>
      </c>
      <c r="AA40" s="110"/>
    </row>
    <row r="41" spans="2:27" x14ac:dyDescent="0.2">
      <c r="B41" s="45" t="s">
        <v>24</v>
      </c>
      <c r="C41" s="79" t="s">
        <v>951</v>
      </c>
      <c r="D41" s="78" t="s">
        <v>951</v>
      </c>
      <c r="E41" s="78" t="s">
        <v>951</v>
      </c>
      <c r="F41" s="78" t="s">
        <v>951</v>
      </c>
      <c r="G41" s="91" t="s">
        <v>951</v>
      </c>
      <c r="H41" s="84" t="s">
        <v>951</v>
      </c>
      <c r="I41" s="78" t="s">
        <v>951</v>
      </c>
      <c r="J41" s="78" t="s">
        <v>951</v>
      </c>
      <c r="K41" s="78" t="s">
        <v>951</v>
      </c>
      <c r="L41" s="97" t="s">
        <v>951</v>
      </c>
      <c r="M41" s="101" t="s">
        <v>951</v>
      </c>
      <c r="N41" s="78" t="s">
        <v>951</v>
      </c>
      <c r="O41" s="78" t="s">
        <v>951</v>
      </c>
      <c r="P41" s="78" t="s">
        <v>951</v>
      </c>
      <c r="Q41" s="91" t="s">
        <v>951</v>
      </c>
      <c r="R41" s="105" t="s">
        <v>951</v>
      </c>
      <c r="S41" s="101" t="s">
        <v>951</v>
      </c>
      <c r="T41" s="78" t="s">
        <v>951</v>
      </c>
      <c r="U41" s="78" t="s">
        <v>951</v>
      </c>
      <c r="V41" s="97" t="s">
        <v>951</v>
      </c>
      <c r="W41" s="122" t="s">
        <v>951</v>
      </c>
      <c r="X41" s="101" t="s">
        <v>951</v>
      </c>
      <c r="Y41" s="78" t="s">
        <v>951</v>
      </c>
      <c r="Z41" s="91" t="s">
        <v>951</v>
      </c>
      <c r="AA41" s="110"/>
    </row>
    <row r="42" spans="2:27" x14ac:dyDescent="0.2">
      <c r="B42" s="44" t="s">
        <v>25</v>
      </c>
      <c r="C42" s="79" t="s">
        <v>951</v>
      </c>
      <c r="D42" s="78" t="s">
        <v>951</v>
      </c>
      <c r="E42" s="78" t="s">
        <v>951</v>
      </c>
      <c r="F42" s="78" t="s">
        <v>951</v>
      </c>
      <c r="G42" s="91" t="s">
        <v>951</v>
      </c>
      <c r="H42" s="84" t="s">
        <v>951</v>
      </c>
      <c r="I42" s="78" t="s">
        <v>951</v>
      </c>
      <c r="J42" s="78" t="s">
        <v>951</v>
      </c>
      <c r="K42" s="78" t="s">
        <v>951</v>
      </c>
      <c r="L42" s="97" t="s">
        <v>951</v>
      </c>
      <c r="M42" s="101" t="s">
        <v>951</v>
      </c>
      <c r="N42" s="78" t="s">
        <v>951</v>
      </c>
      <c r="O42" s="78" t="s">
        <v>951</v>
      </c>
      <c r="P42" s="78" t="s">
        <v>951</v>
      </c>
      <c r="Q42" s="91" t="s">
        <v>951</v>
      </c>
      <c r="R42" s="105" t="s">
        <v>951</v>
      </c>
      <c r="S42" s="101" t="s">
        <v>951</v>
      </c>
      <c r="T42" s="78" t="s">
        <v>951</v>
      </c>
      <c r="U42" s="78" t="s">
        <v>951</v>
      </c>
      <c r="V42" s="97" t="s">
        <v>951</v>
      </c>
      <c r="W42" s="122" t="s">
        <v>951</v>
      </c>
      <c r="X42" s="101" t="s">
        <v>951</v>
      </c>
      <c r="Y42" s="78" t="s">
        <v>951</v>
      </c>
      <c r="Z42" s="91" t="s">
        <v>951</v>
      </c>
      <c r="AA42" s="110"/>
    </row>
    <row r="43" spans="2:27" x14ac:dyDescent="0.2">
      <c r="B43" s="45" t="s">
        <v>26</v>
      </c>
      <c r="C43" s="79" t="s">
        <v>951</v>
      </c>
      <c r="D43" s="78" t="s">
        <v>951</v>
      </c>
      <c r="E43" s="78" t="s">
        <v>951</v>
      </c>
      <c r="F43" s="78" t="s">
        <v>951</v>
      </c>
      <c r="G43" s="91" t="s">
        <v>951</v>
      </c>
      <c r="H43" s="84" t="s">
        <v>951</v>
      </c>
      <c r="I43" s="78" t="s">
        <v>951</v>
      </c>
      <c r="J43" s="78" t="s">
        <v>951</v>
      </c>
      <c r="K43" s="78" t="s">
        <v>951</v>
      </c>
      <c r="L43" s="97" t="s">
        <v>951</v>
      </c>
      <c r="M43" s="101" t="s">
        <v>951</v>
      </c>
      <c r="N43" s="78" t="s">
        <v>951</v>
      </c>
      <c r="O43" s="78" t="s">
        <v>951</v>
      </c>
      <c r="P43" s="78" t="s">
        <v>951</v>
      </c>
      <c r="Q43" s="91" t="s">
        <v>951</v>
      </c>
      <c r="R43" s="105" t="s">
        <v>951</v>
      </c>
      <c r="S43" s="101" t="s">
        <v>951</v>
      </c>
      <c r="T43" s="78" t="s">
        <v>951</v>
      </c>
      <c r="U43" s="78" t="s">
        <v>951</v>
      </c>
      <c r="V43" s="97" t="s">
        <v>951</v>
      </c>
      <c r="W43" s="122" t="s">
        <v>951</v>
      </c>
      <c r="X43" s="101" t="s">
        <v>951</v>
      </c>
      <c r="Y43" s="78" t="s">
        <v>951</v>
      </c>
      <c r="Z43" s="91" t="s">
        <v>951</v>
      </c>
      <c r="AA43" s="110"/>
    </row>
    <row r="44" spans="2:27" x14ac:dyDescent="0.2">
      <c r="B44" s="44" t="s">
        <v>27</v>
      </c>
      <c r="C44" s="79" t="s">
        <v>951</v>
      </c>
      <c r="D44" s="78" t="s">
        <v>951</v>
      </c>
      <c r="E44" s="78" t="s">
        <v>951</v>
      </c>
      <c r="F44" s="78" t="s">
        <v>951</v>
      </c>
      <c r="G44" s="91" t="s">
        <v>951</v>
      </c>
      <c r="H44" s="84" t="s">
        <v>951</v>
      </c>
      <c r="I44" s="78" t="s">
        <v>951</v>
      </c>
      <c r="J44" s="78" t="s">
        <v>951</v>
      </c>
      <c r="K44" s="78" t="s">
        <v>951</v>
      </c>
      <c r="L44" s="97" t="s">
        <v>951</v>
      </c>
      <c r="M44" s="101" t="s">
        <v>951</v>
      </c>
      <c r="N44" s="78" t="s">
        <v>951</v>
      </c>
      <c r="O44" s="78" t="s">
        <v>951</v>
      </c>
      <c r="P44" s="78" t="s">
        <v>951</v>
      </c>
      <c r="Q44" s="91" t="s">
        <v>951</v>
      </c>
      <c r="R44" s="105" t="s">
        <v>951</v>
      </c>
      <c r="S44" s="101" t="s">
        <v>951</v>
      </c>
      <c r="T44" s="78" t="s">
        <v>951</v>
      </c>
      <c r="U44" s="78" t="s">
        <v>951</v>
      </c>
      <c r="V44" s="97" t="s">
        <v>951</v>
      </c>
      <c r="W44" s="122" t="s">
        <v>951</v>
      </c>
      <c r="X44" s="101" t="s">
        <v>951</v>
      </c>
      <c r="Y44" s="78" t="s">
        <v>951</v>
      </c>
      <c r="Z44" s="91" t="s">
        <v>951</v>
      </c>
      <c r="AA44" s="110"/>
    </row>
    <row r="45" spans="2:27" x14ac:dyDescent="0.2">
      <c r="B45" s="45" t="s">
        <v>28</v>
      </c>
      <c r="C45" s="79" t="s">
        <v>951</v>
      </c>
      <c r="D45" s="78" t="s">
        <v>951</v>
      </c>
      <c r="E45" s="78" t="s">
        <v>951</v>
      </c>
      <c r="F45" s="78" t="s">
        <v>951</v>
      </c>
      <c r="G45" s="91" t="s">
        <v>951</v>
      </c>
      <c r="H45" s="84" t="s">
        <v>951</v>
      </c>
      <c r="I45" s="78" t="s">
        <v>951</v>
      </c>
      <c r="J45" s="78" t="s">
        <v>951</v>
      </c>
      <c r="K45" s="78" t="s">
        <v>951</v>
      </c>
      <c r="L45" s="97" t="s">
        <v>951</v>
      </c>
      <c r="M45" s="101" t="s">
        <v>951</v>
      </c>
      <c r="N45" s="78" t="s">
        <v>951</v>
      </c>
      <c r="O45" s="78" t="s">
        <v>951</v>
      </c>
      <c r="P45" s="78" t="s">
        <v>951</v>
      </c>
      <c r="Q45" s="91" t="s">
        <v>951</v>
      </c>
      <c r="R45" s="105" t="s">
        <v>951</v>
      </c>
      <c r="S45" s="101" t="s">
        <v>951</v>
      </c>
      <c r="T45" s="78" t="s">
        <v>951</v>
      </c>
      <c r="U45" s="78" t="s">
        <v>951</v>
      </c>
      <c r="V45" s="97" t="s">
        <v>951</v>
      </c>
      <c r="W45" s="122" t="s">
        <v>951</v>
      </c>
      <c r="X45" s="101" t="s">
        <v>951</v>
      </c>
      <c r="Y45" s="78" t="s">
        <v>951</v>
      </c>
      <c r="Z45" s="91" t="s">
        <v>951</v>
      </c>
      <c r="AA45" s="110"/>
    </row>
    <row r="46" spans="2:27" x14ac:dyDescent="0.2">
      <c r="B46" s="44" t="s">
        <v>29</v>
      </c>
      <c r="C46" s="79" t="s">
        <v>951</v>
      </c>
      <c r="D46" s="78" t="s">
        <v>951</v>
      </c>
      <c r="E46" s="78" t="s">
        <v>951</v>
      </c>
      <c r="F46" s="78" t="s">
        <v>951</v>
      </c>
      <c r="G46" s="91" t="s">
        <v>951</v>
      </c>
      <c r="H46" s="84" t="s">
        <v>951</v>
      </c>
      <c r="I46" s="78" t="s">
        <v>951</v>
      </c>
      <c r="J46" s="78" t="s">
        <v>951</v>
      </c>
      <c r="K46" s="78" t="s">
        <v>951</v>
      </c>
      <c r="L46" s="97" t="s">
        <v>951</v>
      </c>
      <c r="M46" s="101" t="s">
        <v>951</v>
      </c>
      <c r="N46" s="78" t="s">
        <v>951</v>
      </c>
      <c r="O46" s="78" t="s">
        <v>951</v>
      </c>
      <c r="P46" s="78" t="s">
        <v>951</v>
      </c>
      <c r="Q46" s="91" t="s">
        <v>951</v>
      </c>
      <c r="R46" s="105" t="s">
        <v>951</v>
      </c>
      <c r="S46" s="101" t="s">
        <v>951</v>
      </c>
      <c r="T46" s="78" t="s">
        <v>951</v>
      </c>
      <c r="U46" s="78" t="s">
        <v>951</v>
      </c>
      <c r="V46" s="97" t="s">
        <v>951</v>
      </c>
      <c r="W46" s="122" t="s">
        <v>951</v>
      </c>
      <c r="X46" s="101" t="s">
        <v>951</v>
      </c>
      <c r="Y46" s="78" t="s">
        <v>951</v>
      </c>
      <c r="Z46" s="91" t="s">
        <v>951</v>
      </c>
      <c r="AA46" s="110"/>
    </row>
    <row r="47" spans="2:27" x14ac:dyDescent="0.2">
      <c r="B47" s="45" t="s">
        <v>39</v>
      </c>
      <c r="C47" s="79" t="s">
        <v>951</v>
      </c>
      <c r="D47" s="78" t="s">
        <v>951</v>
      </c>
      <c r="E47" s="78" t="s">
        <v>951</v>
      </c>
      <c r="F47" s="78" t="s">
        <v>951</v>
      </c>
      <c r="G47" s="91" t="s">
        <v>951</v>
      </c>
      <c r="H47" s="84" t="s">
        <v>951</v>
      </c>
      <c r="I47" s="78" t="s">
        <v>951</v>
      </c>
      <c r="J47" s="78" t="s">
        <v>951</v>
      </c>
      <c r="K47" s="78" t="s">
        <v>951</v>
      </c>
      <c r="L47" s="97" t="s">
        <v>951</v>
      </c>
      <c r="M47" s="101" t="s">
        <v>951</v>
      </c>
      <c r="N47" s="78" t="s">
        <v>951</v>
      </c>
      <c r="O47" s="78" t="s">
        <v>951</v>
      </c>
      <c r="P47" s="78" t="s">
        <v>951</v>
      </c>
      <c r="Q47" s="91" t="s">
        <v>951</v>
      </c>
      <c r="R47" s="105" t="s">
        <v>951</v>
      </c>
      <c r="S47" s="101" t="s">
        <v>951</v>
      </c>
      <c r="T47" s="78" t="s">
        <v>951</v>
      </c>
      <c r="U47" s="78" t="s">
        <v>951</v>
      </c>
      <c r="V47" s="97" t="s">
        <v>951</v>
      </c>
      <c r="W47" s="122" t="s">
        <v>951</v>
      </c>
      <c r="X47" s="101" t="s">
        <v>951</v>
      </c>
      <c r="Y47" s="78" t="s">
        <v>951</v>
      </c>
      <c r="Z47" s="91" t="s">
        <v>951</v>
      </c>
      <c r="AA47" s="110"/>
    </row>
    <row r="48" spans="2:27" ht="13.5" thickBot="1" x14ac:dyDescent="0.25">
      <c r="B48" s="47" t="s">
        <v>40</v>
      </c>
      <c r="C48" s="80" t="s">
        <v>951</v>
      </c>
      <c r="D48" s="81" t="s">
        <v>951</v>
      </c>
      <c r="E48" s="81" t="s">
        <v>951</v>
      </c>
      <c r="F48" s="81" t="s">
        <v>951</v>
      </c>
      <c r="G48" s="93" t="s">
        <v>951</v>
      </c>
      <c r="H48" s="86" t="s">
        <v>951</v>
      </c>
      <c r="I48" s="81" t="s">
        <v>951</v>
      </c>
      <c r="J48" s="81" t="s">
        <v>951</v>
      </c>
      <c r="K48" s="81" t="s">
        <v>951</v>
      </c>
      <c r="L48" s="98" t="s">
        <v>951</v>
      </c>
      <c r="M48" s="103" t="s">
        <v>951</v>
      </c>
      <c r="N48" s="81" t="s">
        <v>951</v>
      </c>
      <c r="O48" s="81" t="s">
        <v>951</v>
      </c>
      <c r="P48" s="81" t="s">
        <v>951</v>
      </c>
      <c r="Q48" s="93" t="s">
        <v>951</v>
      </c>
      <c r="R48" s="107" t="s">
        <v>951</v>
      </c>
      <c r="S48" s="103" t="s">
        <v>951</v>
      </c>
      <c r="T48" s="81" t="s">
        <v>951</v>
      </c>
      <c r="U48" s="81" t="s">
        <v>951</v>
      </c>
      <c r="V48" s="93" t="s">
        <v>951</v>
      </c>
      <c r="W48" s="124" t="s">
        <v>951</v>
      </c>
      <c r="X48" s="103" t="s">
        <v>951</v>
      </c>
      <c r="Y48" s="81" t="s">
        <v>951</v>
      </c>
      <c r="Z48" s="93" t="s">
        <v>951</v>
      </c>
      <c r="AA48" s="112"/>
    </row>
    <row r="49" spans="3:27" s="57" customFormat="1" ht="11.25" x14ac:dyDescent="0.2">
      <c r="C49" s="57" t="s">
        <v>1041</v>
      </c>
      <c r="E49" s="57" t="s">
        <v>984</v>
      </c>
      <c r="G49" s="57" t="s">
        <v>978</v>
      </c>
      <c r="I49" s="57" t="s">
        <v>982</v>
      </c>
      <c r="K49" s="57" t="s">
        <v>981</v>
      </c>
      <c r="M49" s="57" t="s">
        <v>986</v>
      </c>
      <c r="O49" s="57" t="s">
        <v>1002</v>
      </c>
      <c r="Q49" s="57" t="s">
        <v>978</v>
      </c>
      <c r="S49" s="57" t="s">
        <v>985</v>
      </c>
    </row>
    <row r="50" spans="3:27" s="57" customFormat="1" ht="11.25" x14ac:dyDescent="0.2">
      <c r="D50" s="57" t="s">
        <v>999</v>
      </c>
      <c r="F50" s="57" t="s">
        <v>998</v>
      </c>
      <c r="H50" s="57" t="s">
        <v>983</v>
      </c>
      <c r="J50" s="57" t="s">
        <v>1000</v>
      </c>
      <c r="L50" s="57" t="s">
        <v>1001</v>
      </c>
      <c r="N50" s="57" t="s">
        <v>980</v>
      </c>
      <c r="P50" s="57" t="s">
        <v>979</v>
      </c>
      <c r="R50" s="57" t="s">
        <v>977</v>
      </c>
    </row>
    <row r="51" spans="3:27" x14ac:dyDescent="0.2">
      <c r="M51" s="57" t="s">
        <v>987</v>
      </c>
      <c r="O51" s="57"/>
    </row>
    <row r="52" spans="3:27" x14ac:dyDescent="0.2">
      <c r="C52" s="58" t="s">
        <v>947</v>
      </c>
      <c r="D52" s="254" t="str">
        <f>"= Artículo completo con 3 o 4 referencias"</f>
        <v>= Artículo completo con 3 o 4 referencias</v>
      </c>
      <c r="E52" s="255"/>
      <c r="F52" s="255"/>
      <c r="G52" s="255"/>
      <c r="H52" s="255"/>
      <c r="I52" s="255"/>
      <c r="J52" s="255"/>
      <c r="X52" s="58" t="s">
        <v>947</v>
      </c>
      <c r="Y52" s="67" t="str">
        <f>"= Traducción revisada 3 veces para adaptarla totalmente a las expresiones correctas"</f>
        <v>= Traducción revisada 3 veces para adaptarla totalmente a las expresiones correctas</v>
      </c>
      <c r="Z52" s="68"/>
      <c r="AA52" s="68"/>
    </row>
    <row r="53" spans="3:27" x14ac:dyDescent="0.2">
      <c r="C53" s="58" t="s">
        <v>974</v>
      </c>
      <c r="D53" s="59" t="str">
        <f>"= Artículo con toda la información básica necesaria y 2 o 3 referencias"</f>
        <v>= Artículo con toda la información básica necesaria y 2 o 3 referencias</v>
      </c>
      <c r="E53" s="60"/>
      <c r="F53" s="60"/>
      <c r="G53" s="60"/>
      <c r="H53" s="60"/>
      <c r="I53" s="60"/>
      <c r="J53" s="60"/>
      <c r="X53" s="58" t="s">
        <v>974</v>
      </c>
      <c r="Y53" s="61" t="str">
        <f>"= Traducción revisada 2 veces, con pocos errores de expresión del traductor"</f>
        <v>= Traducción revisada 2 veces, con pocos errores de expresión del traductor</v>
      </c>
      <c r="Z53" s="62"/>
      <c r="AA53" s="62"/>
    </row>
    <row r="54" spans="3:27" x14ac:dyDescent="0.2">
      <c r="C54" s="58" t="s">
        <v>950</v>
      </c>
      <c r="D54" s="63" t="str">
        <f>"= Artículo con toda la información básica necesaria y 1 referencia"</f>
        <v>= Artículo con toda la información básica necesaria y 1 referencia</v>
      </c>
      <c r="E54" s="60"/>
      <c r="F54" s="60"/>
      <c r="G54" s="60"/>
      <c r="H54" s="60"/>
      <c r="I54" s="60"/>
      <c r="J54" s="60"/>
      <c r="X54" s="58" t="s">
        <v>950</v>
      </c>
      <c r="Y54" s="60" t="str">
        <f>"= Traducción revisada 1 vez, con varios errores de expresión del traductor"</f>
        <v>= Traducción revisada 1 vez, con varios errores de expresión del traductor</v>
      </c>
      <c r="Z54" s="62"/>
      <c r="AA54" s="62"/>
    </row>
    <row r="55" spans="3:27" x14ac:dyDescent="0.2">
      <c r="C55" s="58" t="s">
        <v>975</v>
      </c>
      <c r="D55" s="64" t="str">
        <f>"= Artículo con poca información y 1 o ninguna referencia"</f>
        <v>= Artículo con poca información y 1 o ninguna referencia</v>
      </c>
      <c r="E55" s="60"/>
      <c r="F55" s="60"/>
      <c r="G55" s="60"/>
      <c r="H55" s="60"/>
      <c r="I55" s="60"/>
      <c r="J55" s="60"/>
      <c r="X55" s="58" t="s">
        <v>975</v>
      </c>
      <c r="Y55" s="65" t="str">
        <f>"= Traducción copiada del traductor automático con sólo las correcciones básicas"</f>
        <v>= Traducción copiada del traductor automático con sólo las correcciones básicas</v>
      </c>
      <c r="Z55" s="62"/>
      <c r="AA55" s="62"/>
    </row>
    <row r="56" spans="3:27" x14ac:dyDescent="0.2">
      <c r="C56" s="58" t="s">
        <v>946</v>
      </c>
      <c r="D56" s="66" t="str">
        <f>"= Artículo incompleto sin referencias"</f>
        <v>= Artículo incompleto sin referencias</v>
      </c>
      <c r="E56" s="60"/>
      <c r="F56" s="60"/>
      <c r="G56" s="60"/>
      <c r="H56" s="60"/>
      <c r="I56" s="60"/>
      <c r="J56" s="60"/>
      <c r="X56" s="58" t="s">
        <v>946</v>
      </c>
      <c r="Y56" s="25" t="str">
        <f>"= Traducción copiada del traductor automático sin revisiones ni correcciones"</f>
        <v>= Traducción copiada del traductor automático sin revisiones ni correcciones</v>
      </c>
      <c r="Z56" s="62"/>
      <c r="AA56" s="62"/>
    </row>
  </sheetData>
  <sheetProtection sheet="1" objects="1" scenarios="1" selectLockedCells="1" selectUnlockedCells="1"/>
  <mergeCells count="8">
    <mergeCell ref="X4:Z4"/>
    <mergeCell ref="S4:V4"/>
    <mergeCell ref="M2:V2"/>
    <mergeCell ref="D52:J52"/>
    <mergeCell ref="M4:Q4"/>
    <mergeCell ref="C2:L2"/>
    <mergeCell ref="C4:G4"/>
    <mergeCell ref="H4:L4"/>
  </mergeCells>
  <hyperlinks>
    <hyperlink ref="AA27" r:id="rId1" xr:uid="{00000000-0004-0000-0100-000000000000}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Combinaciones</vt:lpstr>
      <vt:lpstr>Estudios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Quim LC</cp:lastModifiedBy>
  <dcterms:created xsi:type="dcterms:W3CDTF">2011-11-02T07:06:41Z</dcterms:created>
  <dcterms:modified xsi:type="dcterms:W3CDTF">2022-09-07T06:37:13Z</dcterms:modified>
</cp:coreProperties>
</file>